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0"/>
  </bookViews>
  <sheets>
    <sheet name="Conto economico" sheetId="1" r:id="rId1"/>
    <sheet name="PFN" sheetId="2" r:id="rId2"/>
    <sheet name="GAS" sheetId="3" r:id="rId3"/>
    <sheet name="Energia Elettrica" sheetId="4" r:id="rId4"/>
    <sheet name="Idrico" sheetId="5" r:id="rId5"/>
    <sheet name="Ambiente" sheetId="6" r:id="rId6"/>
    <sheet name="Altri" sheetId="7" r:id="rId7"/>
  </sheets>
  <definedNames/>
  <calcPr fullCalcOnLoad="1"/>
</workbook>
</file>

<file path=xl/sharedStrings.xml><?xml version="1.0" encoding="utf-8"?>
<sst xmlns="http://schemas.openxmlformats.org/spreadsheetml/2006/main" count="141" uniqueCount="94">
  <si>
    <t xml:space="preserve">€ /000 </t>
  </si>
  <si>
    <t xml:space="preserve">Ricavi </t>
  </si>
  <si>
    <t>Altri ricavi operativi</t>
  </si>
  <si>
    <t xml:space="preserve">Consumi di materie prime e materiali di consumo </t>
  </si>
  <si>
    <t>(al netto della variazione delle rimanenze di materie prime e scorte)</t>
  </si>
  <si>
    <t>Costi per servizi</t>
  </si>
  <si>
    <t>Costi del personale</t>
  </si>
  <si>
    <t>Ammortamenti e accantonamenti</t>
  </si>
  <si>
    <t>Altre spese operative</t>
  </si>
  <si>
    <t>Costi capitalizzati</t>
  </si>
  <si>
    <t>Utile operativo</t>
  </si>
  <si>
    <t>Quota di utili (perdite) di imprese collegate</t>
  </si>
  <si>
    <t>Proventi finanziari</t>
  </si>
  <si>
    <t>Oneri finanziari</t>
  </si>
  <si>
    <t>Utile prima delle imposte</t>
  </si>
  <si>
    <t xml:space="preserve">Conto economico                                                              </t>
  </si>
  <si>
    <t>Dati quantitativi</t>
  </si>
  <si>
    <t>Var. Ass.</t>
  </si>
  <si>
    <t>Var. %</t>
  </si>
  <si>
    <t>- di cui volumi Trading</t>
  </si>
  <si>
    <t>Inc%</t>
  </si>
  <si>
    <t>Ricavi</t>
  </si>
  <si>
    <t>Costi operativi</t>
  </si>
  <si>
    <t>Margine operativo lordo</t>
  </si>
  <si>
    <t>Margine operativo lordo area</t>
  </si>
  <si>
    <t>Margine operativo lordo gruppo</t>
  </si>
  <si>
    <t>Peso percentuale</t>
  </si>
  <si>
    <t>Acquedotto</t>
  </si>
  <si>
    <t>Depurazione</t>
  </si>
  <si>
    <t>Rifiuti urbani</t>
  </si>
  <si>
    <t>Rifiuti da mercato</t>
  </si>
  <si>
    <t>Rifiuti speciali da sottoprodotti impianti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</si>
  <si>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</si>
  <si>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</si>
  <si>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</si>
  <si>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</si>
  <si>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</si>
  <si>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</si>
  <si>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</si>
  <si>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</si>
  <si>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Illuminazione pubblica</t>
  </si>
  <si>
    <t>Comuni serviti</t>
  </si>
  <si>
    <t>a</t>
  </si>
  <si>
    <t>Disponibilità liquide</t>
  </si>
  <si>
    <t>Altri crediti finanziari correnti</t>
  </si>
  <si>
    <t>Debiti bancari correnti</t>
  </si>
  <si>
    <t>Parte corrente dell'indebitamento bancario</t>
  </si>
  <si>
    <t>Altri debiti finanziari correnti</t>
  </si>
  <si>
    <t>Debiti per locazioni finanziarie scadenti entro l'esercizio successivo</t>
  </si>
  <si>
    <t>Indebitamento finanziario corrente</t>
  </si>
  <si>
    <t>b</t>
  </si>
  <si>
    <t>c</t>
  </si>
  <si>
    <t>Indebitamento finanziario corrente netto</t>
  </si>
  <si>
    <t>e</t>
  </si>
  <si>
    <t>Crediti finanziari non correnti</t>
  </si>
  <si>
    <t>f</t>
  </si>
  <si>
    <t>Debiti bancari non correnti</t>
  </si>
  <si>
    <t>Obbligazioni emesse</t>
  </si>
  <si>
    <t>Altri debiti finanziari non correnti</t>
  </si>
  <si>
    <t>Debiti per locazioni finanziarie scadenti oltre l'esercizio successivo</t>
  </si>
  <si>
    <t>Indebitamento finanziario non corrente</t>
  </si>
  <si>
    <t>Indebitamento finanziario non corrente netto</t>
  </si>
  <si>
    <t>Indebitamento finanziario netto</t>
  </si>
  <si>
    <t>(mln €)</t>
  </si>
  <si>
    <r>
      <t xml:space="preserve">Punti luce </t>
    </r>
    <r>
      <rPr>
        <i/>
        <sz val="10"/>
        <color indexed="8"/>
        <rFont val="Arial"/>
        <family val="2"/>
      </rPr>
      <t>(migliaia)</t>
    </r>
  </si>
  <si>
    <t>Totale gestione finanziaria</t>
  </si>
  <si>
    <t>Altri costi non operativi</t>
  </si>
  <si>
    <t>Imposte del periodo</t>
  </si>
  <si>
    <t>Utile netto dell'esercizio</t>
  </si>
  <si>
    <t>Fognatura</t>
  </si>
  <si>
    <r>
      <t xml:space="preserve">PFN </t>
    </r>
    <r>
      <rPr>
        <i/>
        <sz val="10"/>
        <color indexed="8"/>
        <rFont val="Arial Narrow"/>
        <family val="2"/>
      </rPr>
      <t>(mln €)</t>
    </r>
  </si>
  <si>
    <r>
      <t xml:space="preserve">Conto economico </t>
    </r>
    <r>
      <rPr>
        <i/>
        <sz val="10"/>
        <color indexed="8"/>
        <rFont val="Arial"/>
        <family val="2"/>
      </rPr>
      <t>(mln €)</t>
    </r>
  </si>
  <si>
    <t>Volumi distribuiti</t>
  </si>
  <si>
    <t>Volumi venduti</t>
  </si>
  <si>
    <t xml:space="preserve">Volumi venduti </t>
  </si>
  <si>
    <r>
      <t xml:space="preserve">Dati Quantitativi </t>
    </r>
    <r>
      <rPr>
        <i/>
        <sz val="10"/>
        <color indexed="8"/>
        <rFont val="Arial"/>
        <family val="2"/>
      </rPr>
      <t>(migliaia di tonnellate)</t>
    </r>
  </si>
  <si>
    <r>
      <t>Volumi distribuiti calore</t>
    </r>
    <r>
      <rPr>
        <i/>
        <sz val="10"/>
        <color indexed="8"/>
        <rFont val="Arial"/>
        <family val="2"/>
      </rPr>
      <t xml:space="preserve"> (Gwht)</t>
    </r>
  </si>
  <si>
    <t xml:space="preserve">Dati quantitativi </t>
  </si>
  <si>
    <r>
      <t xml:space="preserve">Volumi distribuiti </t>
    </r>
    <r>
      <rPr>
        <i/>
        <sz val="10"/>
        <color indexed="8"/>
        <rFont val="Arial"/>
        <family val="2"/>
      </rPr>
      <t>(mln di metri cubi)</t>
    </r>
  </si>
  <si>
    <r>
      <t xml:space="preserve">Volumi venduti </t>
    </r>
    <r>
      <rPr>
        <i/>
        <sz val="10"/>
        <color indexed="8"/>
        <rFont val="Arial"/>
        <family val="2"/>
      </rPr>
      <t>(mln di metri cubi)</t>
    </r>
  </si>
  <si>
    <r>
      <t xml:space="preserve">Dati quantitativi </t>
    </r>
    <r>
      <rPr>
        <i/>
        <sz val="10"/>
        <color indexed="8"/>
        <rFont val="Arial"/>
        <family val="2"/>
      </rPr>
      <t>(mln metri cubi)</t>
    </r>
  </si>
  <si>
    <t>Rifiuti commercializzati</t>
  </si>
  <si>
    <r>
      <t xml:space="preserve">Dati quantitativi </t>
    </r>
    <r>
      <rPr>
        <i/>
        <sz val="10"/>
        <color indexed="8"/>
        <rFont val="Arial"/>
        <family val="2"/>
      </rPr>
      <t>(Gw/h)</t>
    </r>
  </si>
  <si>
    <t>Attribuibile:</t>
  </si>
  <si>
    <t>Azionisti della Controllante</t>
  </si>
  <si>
    <t>Azionisti di minoranza</t>
  </si>
  <si>
    <t>-0,8 p.p.</t>
  </si>
  <si>
    <t>-1,6 p.p.</t>
  </si>
  <si>
    <t>d = a+b+c</t>
  </si>
  <si>
    <t>g = e+f</t>
  </si>
  <si>
    <t>h = d+g</t>
  </si>
  <si>
    <t>+2,5 p.p.</t>
  </si>
  <si>
    <t>-0,3 p.p.</t>
  </si>
  <si>
    <t>+0,2 p.p.</t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</si>
</sst>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_-* #,##0.0_-;\-* #,##0.0_-;_-* &quot;-&quot;??_-;_-@_-"/>
    <numFmt numFmtId="179" formatCode="_-* #,##0.0_-;\-* #,##0.0_-;_-* &quot;-&quot;?_-;_-@_-"/>
    <numFmt numFmtId="180" formatCode="0.0%"/>
    <numFmt numFmtId="181" formatCode="\+0.0%;\(0.0%\)"/>
    <numFmt numFmtId="182" formatCode="\+#,##0.0;\(#,##0.0\)"/>
    <numFmt numFmtId="183" formatCode="0.0"/>
    <numFmt numFmtId="184" formatCode="0.00;\(0.00\)"/>
    <numFmt numFmtId="185" formatCode="\+#,##0.00;\(#,##0.00\)"/>
    <numFmt numFmtId="186" formatCode="0.000"/>
    <numFmt numFmtId="187" formatCode="#,##0.0;\(#,##0.0\)"/>
    <numFmt numFmtId="188" formatCode="0.00%;\(0.00%\)"/>
    <numFmt numFmtId="189" formatCode="#,##0.0"/>
    <numFmt numFmtId="190" formatCode="#,##0.000"/>
    <numFmt numFmtId="191" formatCode="#,##0.0000"/>
    <numFmt numFmtId="192" formatCode="0.0;[Red]0.0"/>
    <numFmt numFmtId="193" formatCode="0.0000"/>
    <numFmt numFmtId="194" formatCode="0.0%;\(0.0%\)"/>
    <numFmt numFmtId="195" formatCode="0.00_ ;\-0.00\ "/>
    <numFmt numFmtId="196" formatCode="0.0_ ;\-0.0\ "/>
    <numFmt numFmtId="197" formatCode="\+0.0%;\-0.0%"/>
    <numFmt numFmtId="198" formatCode="0.0;\(0.0\)"/>
    <numFmt numFmtId="199" formatCode="#,##0.00;\(#,##0.00\)"/>
    <numFmt numFmtId="200" formatCode="\+#,##0.000;\(#,##0.000\)"/>
    <numFmt numFmtId="201" formatCode="\+#,##0.0;\+#,##0.0"/>
    <numFmt numFmtId="202" formatCode="\-#,##0.0;\(#,##0.0\)"/>
    <numFmt numFmtId="203" formatCode="\(#,##0.0\);\+#,##0.0"/>
    <numFmt numFmtId="204" formatCode="\+#,##0;\(#,##0\)"/>
    <numFmt numFmtId="205" formatCode="#,##0.0;\-#,##0.0"/>
    <numFmt numFmtId="206" formatCode="\+#,##0.0;\-#,##0.0"/>
    <numFmt numFmtId="207" formatCode="_-* #,##0.000_-;\-* #,##0.000_-;_-* &quot;-&quot;??_-;_-@_-"/>
    <numFmt numFmtId="208" formatCode="mmm\-yyyy"/>
    <numFmt numFmtId="209" formatCode="\(0.0%\);\(0.0%\)"/>
    <numFmt numFmtId="210" formatCode="\(#,##0.0\);\(#,##0.0\)"/>
    <numFmt numFmtId="211" formatCode="\+#,##0.0%;\(0.0%\)"/>
    <numFmt numFmtId="212" formatCode="\ #,##0.0;\(\ #,##0.0\)"/>
  </numFmts>
  <fonts count="50">
    <font>
      <sz val="10"/>
      <name val="Arial"/>
      <family val="0"/>
    </font>
    <font>
      <sz val="10"/>
      <name val="Arial Narrow"/>
      <family val="0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color indexed="8"/>
      <name val="Arial Narrow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37" fontId="1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172" fontId="3" fillId="33" borderId="10" xfId="46" applyNumberFormat="1" applyFont="1" applyFill="1" applyBorder="1" applyAlignment="1" applyProtection="1" quotePrefix="1">
      <alignment horizontal="center" vertical="center" wrapText="1"/>
      <protection/>
    </xf>
    <xf numFmtId="37" fontId="2" fillId="0" borderId="0" xfId="46" applyFont="1" applyFill="1" applyAlignment="1" applyProtection="1">
      <alignment vertical="center"/>
      <protection hidden="1"/>
    </xf>
    <xf numFmtId="37" fontId="4" fillId="0" borderId="0" xfId="46" applyFont="1" applyFill="1" applyAlignment="1" applyProtection="1">
      <alignment vertical="center"/>
      <protection hidden="1"/>
    </xf>
    <xf numFmtId="0" fontId="7" fillId="0" borderId="1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9" fillId="0" borderId="0" xfId="0" applyFont="1" applyAlignment="1">
      <alignment/>
    </xf>
    <xf numFmtId="37" fontId="2" fillId="0" borderId="10" xfId="46" applyFont="1" applyFill="1" applyBorder="1" applyAlignment="1" applyProtection="1">
      <alignment vertical="center"/>
      <protection hidden="1"/>
    </xf>
    <xf numFmtId="37" fontId="2" fillId="0" borderId="10" xfId="46" applyFont="1" applyFill="1" applyBorder="1" applyAlignment="1" applyProtection="1">
      <alignment vertical="center"/>
      <protection hidden="1"/>
    </xf>
    <xf numFmtId="37" fontId="4" fillId="0" borderId="0" xfId="46" applyFont="1" applyFill="1" applyAlignment="1" applyProtection="1">
      <alignment horizontal="left" vertical="center"/>
      <protection hidden="1"/>
    </xf>
    <xf numFmtId="178" fontId="2" fillId="0" borderId="0" xfId="43" applyNumberFormat="1" applyFont="1" applyBorder="1" applyAlignment="1" applyProtection="1">
      <alignment vertical="center"/>
      <protection hidden="1"/>
    </xf>
    <xf numFmtId="181" fontId="7" fillId="0" borderId="12" xfId="49" applyNumberFormat="1" applyFont="1" applyBorder="1" applyAlignment="1">
      <alignment wrapText="1"/>
    </xf>
    <xf numFmtId="181" fontId="7" fillId="0" borderId="13" xfId="49" applyNumberFormat="1" applyFont="1" applyBorder="1" applyAlignment="1">
      <alignment wrapText="1"/>
    </xf>
    <xf numFmtId="182" fontId="7" fillId="0" borderId="0" xfId="0" applyNumberFormat="1" applyFont="1" applyBorder="1" applyAlignment="1">
      <alignment wrapText="1"/>
    </xf>
    <xf numFmtId="182" fontId="7" fillId="0" borderId="14" xfId="0" applyNumberFormat="1" applyFont="1" applyBorder="1" applyAlignment="1">
      <alignment wrapText="1"/>
    </xf>
    <xf numFmtId="182" fontId="6" fillId="0" borderId="14" xfId="0" applyNumberFormat="1" applyFont="1" applyBorder="1" applyAlignment="1">
      <alignment wrapText="1"/>
    </xf>
    <xf numFmtId="181" fontId="6" fillId="0" borderId="13" xfId="49" applyNumberFormat="1" applyFont="1" applyBorder="1" applyAlignment="1">
      <alignment wrapText="1"/>
    </xf>
    <xf numFmtId="0" fontId="9" fillId="0" borderId="0" xfId="0" applyFont="1" applyAlignment="1">
      <alignment/>
    </xf>
    <xf numFmtId="180" fontId="6" fillId="0" borderId="0" xfId="49" applyNumberFormat="1" applyFont="1" applyBorder="1" applyAlignment="1">
      <alignment wrapText="1"/>
    </xf>
    <xf numFmtId="182" fontId="6" fillId="0" borderId="0" xfId="0" applyNumberFormat="1" applyFont="1" applyBorder="1" applyAlignment="1">
      <alignment wrapText="1"/>
    </xf>
    <xf numFmtId="181" fontId="6" fillId="0" borderId="12" xfId="49" applyNumberFormat="1" applyFont="1" applyBorder="1" applyAlignment="1">
      <alignment wrapText="1"/>
    </xf>
    <xf numFmtId="181" fontId="7" fillId="0" borderId="0" xfId="49" applyNumberFormat="1" applyFont="1" applyBorder="1" applyAlignment="1">
      <alignment wrapText="1"/>
    </xf>
    <xf numFmtId="183" fontId="7" fillId="0" borderId="0" xfId="0" applyNumberFormat="1" applyFont="1" applyBorder="1" applyAlignment="1">
      <alignment wrapText="1"/>
    </xf>
    <xf numFmtId="0" fontId="6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7" fillId="0" borderId="15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183" fontId="6" fillId="0" borderId="0" xfId="0" applyNumberFormat="1" applyFont="1" applyBorder="1" applyAlignment="1">
      <alignment wrapText="1"/>
    </xf>
    <xf numFmtId="0" fontId="0" fillId="0" borderId="14" xfId="0" applyBorder="1" applyAlignment="1">
      <alignment/>
    </xf>
    <xf numFmtId="181" fontId="7" fillId="0" borderId="12" xfId="49" applyNumberFormat="1" applyFont="1" applyBorder="1" applyAlignment="1">
      <alignment wrapText="1"/>
    </xf>
    <xf numFmtId="182" fontId="7" fillId="0" borderId="0" xfId="0" applyNumberFormat="1" applyFont="1" applyBorder="1" applyAlignment="1">
      <alignment wrapText="1"/>
    </xf>
    <xf numFmtId="187" fontId="6" fillId="0" borderId="0" xfId="49" applyNumberFormat="1" applyFont="1" applyBorder="1" applyAlignment="1">
      <alignment wrapText="1"/>
    </xf>
    <xf numFmtId="187" fontId="7" fillId="0" borderId="0" xfId="49" applyNumberFormat="1" applyFont="1" applyBorder="1" applyAlignment="1">
      <alignment wrapText="1"/>
    </xf>
    <xf numFmtId="187" fontId="6" fillId="0" borderId="14" xfId="0" applyNumberFormat="1" applyFont="1" applyBorder="1" applyAlignment="1">
      <alignment wrapText="1"/>
    </xf>
    <xf numFmtId="0" fontId="11" fillId="0" borderId="15" xfId="0" applyFont="1" applyBorder="1" applyAlignment="1">
      <alignment horizontal="left" wrapText="1"/>
    </xf>
    <xf numFmtId="181" fontId="11" fillId="0" borderId="13" xfId="49" applyNumberFormat="1" applyFont="1" applyBorder="1" applyAlignment="1">
      <alignment wrapText="1"/>
    </xf>
    <xf numFmtId="178" fontId="0" fillId="0" borderId="0" xfId="43" applyNumberFormat="1" applyFont="1" applyAlignment="1">
      <alignment/>
    </xf>
    <xf numFmtId="180" fontId="11" fillId="0" borderId="14" xfId="49" applyNumberFormat="1" applyFont="1" applyBorder="1" applyAlignment="1">
      <alignment wrapText="1"/>
    </xf>
    <xf numFmtId="0" fontId="12" fillId="0" borderId="0" xfId="0" applyFont="1" applyAlignment="1">
      <alignment/>
    </xf>
    <xf numFmtId="187" fontId="6" fillId="0" borderId="0" xfId="43" applyNumberFormat="1" applyFont="1" applyBorder="1" applyAlignment="1">
      <alignment wrapText="1"/>
    </xf>
    <xf numFmtId="187" fontId="0" fillId="0" borderId="0" xfId="43" applyNumberFormat="1" applyFont="1" applyAlignment="1">
      <alignment/>
    </xf>
    <xf numFmtId="187" fontId="9" fillId="0" borderId="14" xfId="43" applyNumberFormat="1" applyFont="1" applyBorder="1" applyAlignment="1">
      <alignment wrapText="1"/>
    </xf>
    <xf numFmtId="178" fontId="0" fillId="0" borderId="14" xfId="43" applyNumberFormat="1" applyFont="1" applyBorder="1" applyAlignment="1">
      <alignment/>
    </xf>
    <xf numFmtId="0" fontId="11" fillId="0" borderId="15" xfId="0" applyFont="1" applyBorder="1" applyAlignment="1">
      <alignment wrapText="1"/>
    </xf>
    <xf numFmtId="183" fontId="0" fillId="0" borderId="0" xfId="0" applyNumberFormat="1" applyAlignment="1">
      <alignment/>
    </xf>
    <xf numFmtId="198" fontId="6" fillId="0" borderId="0" xfId="49" applyNumberFormat="1" applyFont="1" applyBorder="1" applyAlignment="1">
      <alignment wrapText="1"/>
    </xf>
    <xf numFmtId="198" fontId="0" fillId="0" borderId="0" xfId="0" applyNumberFormat="1" applyAlignment="1">
      <alignment/>
    </xf>
    <xf numFmtId="198" fontId="6" fillId="0" borderId="14" xfId="0" applyNumberFormat="1" applyFont="1" applyBorder="1" applyAlignment="1">
      <alignment wrapText="1"/>
    </xf>
    <xf numFmtId="0" fontId="0" fillId="0" borderId="0" xfId="0" applyBorder="1" applyAlignment="1">
      <alignment/>
    </xf>
    <xf numFmtId="183" fontId="0" fillId="0" borderId="14" xfId="0" applyNumberFormat="1" applyBorder="1" applyAlignment="1">
      <alignment/>
    </xf>
    <xf numFmtId="187" fontId="0" fillId="0" borderId="0" xfId="0" applyNumberFormat="1" applyAlignment="1">
      <alignment/>
    </xf>
    <xf numFmtId="178" fontId="6" fillId="0" borderId="0" xfId="43" applyNumberFormat="1" applyFont="1" applyBorder="1" applyAlignment="1">
      <alignment wrapText="1"/>
    </xf>
    <xf numFmtId="0" fontId="12" fillId="0" borderId="13" xfId="0" applyFont="1" applyBorder="1" applyAlignment="1">
      <alignment/>
    </xf>
    <xf numFmtId="0" fontId="6" fillId="0" borderId="11" xfId="0" applyFont="1" applyBorder="1" applyAlignment="1">
      <alignment wrapText="1"/>
    </xf>
    <xf numFmtId="182" fontId="7" fillId="0" borderId="0" xfId="43" applyNumberFormat="1" applyFont="1" applyBorder="1" applyAlignment="1">
      <alignment wrapText="1"/>
    </xf>
    <xf numFmtId="182" fontId="7" fillId="0" borderId="14" xfId="43" applyNumberFormat="1" applyFont="1" applyBorder="1" applyAlignment="1">
      <alignment wrapText="1"/>
    </xf>
    <xf numFmtId="204" fontId="7" fillId="0" borderId="14" xfId="0" applyNumberFormat="1" applyFont="1" applyBorder="1" applyAlignment="1">
      <alignment wrapText="1"/>
    </xf>
    <xf numFmtId="206" fontId="7" fillId="0" borderId="0" xfId="0" applyNumberFormat="1" applyFont="1" applyBorder="1" applyAlignment="1">
      <alignment wrapText="1"/>
    </xf>
    <xf numFmtId="0" fontId="6" fillId="0" borderId="16" xfId="0" applyFont="1" applyBorder="1" applyAlignment="1">
      <alignment horizontal="left" wrapText="1"/>
    </xf>
    <xf numFmtId="187" fontId="6" fillId="0" borderId="10" xfId="0" applyNumberFormat="1" applyFont="1" applyBorder="1" applyAlignment="1">
      <alignment wrapText="1"/>
    </xf>
    <xf numFmtId="182" fontId="6" fillId="0" borderId="10" xfId="0" applyNumberFormat="1" applyFont="1" applyBorder="1" applyAlignment="1">
      <alignment wrapText="1"/>
    </xf>
    <xf numFmtId="181" fontId="6" fillId="0" borderId="17" xfId="49" applyNumberFormat="1" applyFont="1" applyBorder="1" applyAlignment="1">
      <alignment wrapText="1"/>
    </xf>
    <xf numFmtId="198" fontId="9" fillId="0" borderId="0" xfId="0" applyNumberFormat="1" applyFont="1" applyAlignment="1">
      <alignment/>
    </xf>
    <xf numFmtId="187" fontId="9" fillId="0" borderId="0" xfId="0" applyNumberFormat="1" applyFont="1" applyAlignment="1">
      <alignment/>
    </xf>
    <xf numFmtId="0" fontId="11" fillId="0" borderId="11" xfId="0" applyFont="1" applyBorder="1" applyAlignment="1">
      <alignment horizontal="left" wrapText="1"/>
    </xf>
    <xf numFmtId="187" fontId="0" fillId="0" borderId="0" xfId="0" applyNumberFormat="1" applyFont="1" applyAlignment="1">
      <alignment/>
    </xf>
    <xf numFmtId="178" fontId="0" fillId="0" borderId="0" xfId="0" applyNumberFormat="1" applyAlignment="1">
      <alignment/>
    </xf>
    <xf numFmtId="178" fontId="12" fillId="0" borderId="0" xfId="43" applyNumberFormat="1" applyFont="1" applyBorder="1" applyAlignment="1">
      <alignment/>
    </xf>
    <xf numFmtId="0" fontId="9" fillId="0" borderId="12" xfId="0" applyFont="1" applyBorder="1" applyAlignment="1">
      <alignment/>
    </xf>
    <xf numFmtId="182" fontId="6" fillId="0" borderId="0" xfId="49" applyNumberFormat="1" applyFont="1" applyBorder="1" applyAlignment="1">
      <alignment wrapText="1"/>
    </xf>
    <xf numFmtId="182" fontId="7" fillId="0" borderId="0" xfId="49" applyNumberFormat="1" applyFont="1" applyBorder="1" applyAlignment="1">
      <alignment wrapText="1"/>
    </xf>
    <xf numFmtId="178" fontId="0" fillId="0" borderId="14" xfId="43" applyNumberFormat="1" applyFont="1" applyFill="1" applyBorder="1" applyAlignment="1">
      <alignment/>
    </xf>
    <xf numFmtId="187" fontId="6" fillId="0" borderId="0" xfId="49" applyNumberFormat="1" applyFont="1" applyFill="1" applyBorder="1" applyAlignment="1">
      <alignment wrapText="1"/>
    </xf>
    <xf numFmtId="187" fontId="7" fillId="0" borderId="0" xfId="49" applyNumberFormat="1" applyFont="1" applyFill="1" applyBorder="1" applyAlignment="1">
      <alignment wrapText="1"/>
    </xf>
    <xf numFmtId="187" fontId="9" fillId="0" borderId="0" xfId="0" applyNumberFormat="1" applyFont="1" applyFill="1" applyBorder="1" applyAlignment="1">
      <alignment/>
    </xf>
    <xf numFmtId="187" fontId="0" fillId="0" borderId="0" xfId="0" applyNumberFormat="1" applyFill="1" applyBorder="1" applyAlignment="1">
      <alignment/>
    </xf>
    <xf numFmtId="178" fontId="0" fillId="0" borderId="0" xfId="43" applyNumberFormat="1" applyFont="1" applyFill="1" applyBorder="1" applyAlignment="1">
      <alignment/>
    </xf>
    <xf numFmtId="183" fontId="0" fillId="0" borderId="0" xfId="0" applyNumberFormat="1" applyFill="1" applyAlignment="1">
      <alignment/>
    </xf>
    <xf numFmtId="182" fontId="7" fillId="0" borderId="0" xfId="49" applyNumberFormat="1" applyFont="1" applyFill="1" applyBorder="1" applyAlignment="1">
      <alignment wrapText="1"/>
    </xf>
    <xf numFmtId="201" fontId="7" fillId="0" borderId="0" xfId="49" applyNumberFormat="1" applyFont="1" applyBorder="1" applyAlignment="1">
      <alignment wrapText="1"/>
    </xf>
    <xf numFmtId="201" fontId="7" fillId="0" borderId="14" xfId="49" applyNumberFormat="1" applyFont="1" applyBorder="1" applyAlignment="1">
      <alignment wrapText="1"/>
    </xf>
    <xf numFmtId="203" fontId="7" fillId="0" borderId="0" xfId="49" applyNumberFormat="1" applyFont="1" applyBorder="1" applyAlignment="1">
      <alignment wrapText="1"/>
    </xf>
    <xf numFmtId="37" fontId="2" fillId="33" borderId="16" xfId="46" applyFont="1" applyFill="1" applyBorder="1" applyAlignment="1" applyProtection="1">
      <alignment horizontal="left" vertical="center"/>
      <protection hidden="1"/>
    </xf>
    <xf numFmtId="37" fontId="4" fillId="0" borderId="11" xfId="46" applyFont="1" applyBorder="1" applyAlignment="1" applyProtection="1">
      <alignment wrapText="1"/>
      <protection hidden="1"/>
    </xf>
    <xf numFmtId="37" fontId="10" fillId="0" borderId="11" xfId="46" applyFont="1" applyBorder="1" applyAlignment="1" applyProtection="1" quotePrefix="1">
      <alignment horizontal="left" wrapText="1"/>
      <protection hidden="1"/>
    </xf>
    <xf numFmtId="37" fontId="2" fillId="0" borderId="16" xfId="46" applyFont="1" applyBorder="1" applyAlignment="1" applyProtection="1">
      <alignment wrapText="1"/>
      <protection hidden="1"/>
    </xf>
    <xf numFmtId="37" fontId="2" fillId="0" borderId="11" xfId="46" applyFont="1" applyBorder="1" applyAlignment="1" applyProtection="1">
      <alignment wrapText="1"/>
      <protection hidden="1"/>
    </xf>
    <xf numFmtId="37" fontId="4" fillId="0" borderId="11" xfId="46" applyFont="1" applyBorder="1" applyAlignment="1" applyProtection="1">
      <alignment wrapText="1"/>
      <protection hidden="1"/>
    </xf>
    <xf numFmtId="37" fontId="4" fillId="0" borderId="15" xfId="46" applyFont="1" applyBorder="1" applyAlignment="1" applyProtection="1">
      <alignment wrapText="1"/>
      <protection hidden="1"/>
    </xf>
    <xf numFmtId="182" fontId="11" fillId="0" borderId="0" xfId="49" applyNumberFormat="1" applyFont="1" applyBorder="1" applyAlignment="1">
      <alignment wrapText="1"/>
    </xf>
    <xf numFmtId="187" fontId="11" fillId="0" borderId="0" xfId="49" applyNumberFormat="1" applyFont="1" applyFill="1" applyBorder="1" applyAlignment="1">
      <alignment wrapText="1"/>
    </xf>
    <xf numFmtId="176" fontId="1" fillId="0" borderId="18" xfId="46" applyNumberFormat="1" applyFill="1" applyBorder="1" applyProtection="1">
      <alignment/>
      <protection locked="0"/>
    </xf>
    <xf numFmtId="176" fontId="1" fillId="0" borderId="0" xfId="46" applyNumberFormat="1" applyFill="1" applyBorder="1" applyProtection="1">
      <alignment/>
      <protection locked="0"/>
    </xf>
    <xf numFmtId="176" fontId="0" fillId="0" borderId="0" xfId="0" applyNumberFormat="1" applyBorder="1" applyAlignment="1">
      <alignment/>
    </xf>
    <xf numFmtId="176" fontId="5" fillId="0" borderId="10" xfId="46" applyNumberFormat="1" applyFont="1" applyFill="1" applyBorder="1" applyProtection="1">
      <alignment/>
      <protection locked="0"/>
    </xf>
    <xf numFmtId="176" fontId="4" fillId="0" borderId="0" xfId="46" applyNumberFormat="1" applyFont="1" applyFill="1" applyBorder="1" applyAlignment="1" applyProtection="1">
      <alignment horizontal="right"/>
      <protection hidden="1"/>
    </xf>
    <xf numFmtId="176" fontId="5" fillId="0" borderId="0" xfId="46" applyNumberFormat="1" applyFont="1" applyFill="1" applyBorder="1" applyProtection="1">
      <alignment/>
      <protection locked="0"/>
    </xf>
    <xf numFmtId="176" fontId="1" fillId="0" borderId="0" xfId="46" applyNumberFormat="1" applyFont="1" applyFill="1" applyBorder="1" applyProtection="1">
      <alignment/>
      <protection locked="0"/>
    </xf>
    <xf numFmtId="176" fontId="5" fillId="0" borderId="18" xfId="46" applyNumberFormat="1" applyFont="1" applyFill="1" applyBorder="1" applyProtection="1">
      <alignment/>
      <protection locked="0"/>
    </xf>
    <xf numFmtId="176" fontId="1" fillId="0" borderId="14" xfId="46" applyNumberFormat="1" applyFill="1" applyBorder="1" applyProtection="1">
      <alignment/>
      <protection locked="0"/>
    </xf>
    <xf numFmtId="187" fontId="6" fillId="0" borderId="0" xfId="0" applyNumberFormat="1" applyFont="1" applyFill="1" applyBorder="1" applyAlignment="1">
      <alignment wrapText="1"/>
    </xf>
    <xf numFmtId="173" fontId="3" fillId="0" borderId="0" xfId="46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15" fontId="6" fillId="0" borderId="0" xfId="0" applyNumberFormat="1" applyFont="1" applyFill="1" applyBorder="1" applyAlignment="1">
      <alignment horizontal="center" vertical="center" wrapText="1"/>
    </xf>
    <xf numFmtId="182" fontId="6" fillId="0" borderId="0" xfId="49" applyNumberFormat="1" applyFont="1" applyFill="1" applyBorder="1" applyAlignment="1">
      <alignment wrapText="1"/>
    </xf>
    <xf numFmtId="181" fontId="6" fillId="0" borderId="0" xfId="49" applyNumberFormat="1" applyFont="1" applyFill="1" applyBorder="1" applyAlignment="1">
      <alignment wrapText="1"/>
    </xf>
    <xf numFmtId="210" fontId="7" fillId="0" borderId="0" xfId="49" applyNumberFormat="1" applyFont="1" applyFill="1" applyBorder="1" applyAlignment="1">
      <alignment wrapText="1"/>
    </xf>
    <xf numFmtId="181" fontId="7" fillId="0" borderId="0" xfId="49" applyNumberFormat="1" applyFont="1" applyFill="1" applyBorder="1" applyAlignment="1">
      <alignment wrapText="1"/>
    </xf>
    <xf numFmtId="201" fontId="7" fillId="0" borderId="0" xfId="49" applyNumberFormat="1" applyFont="1" applyFill="1" applyBorder="1" applyAlignment="1">
      <alignment wrapText="1"/>
    </xf>
    <xf numFmtId="182" fontId="6" fillId="0" borderId="0" xfId="0" applyNumberFormat="1" applyFont="1" applyFill="1" applyBorder="1" applyAlignment="1">
      <alignment wrapText="1"/>
    </xf>
    <xf numFmtId="211" fontId="6" fillId="0" borderId="0" xfId="49" applyNumberFormat="1" applyFont="1" applyFill="1" applyBorder="1" applyAlignment="1">
      <alignment wrapText="1"/>
    </xf>
    <xf numFmtId="181" fontId="11" fillId="0" borderId="0" xfId="49" applyNumberFormat="1" applyFont="1" applyBorder="1" applyAlignment="1">
      <alignment wrapText="1"/>
    </xf>
    <xf numFmtId="181" fontId="7" fillId="0" borderId="14" xfId="49" applyNumberFormat="1" applyFont="1" applyBorder="1" applyAlignment="1">
      <alignment wrapText="1"/>
    </xf>
    <xf numFmtId="181" fontId="7" fillId="0" borderId="0" xfId="49" applyNumberFormat="1" applyFont="1" applyFill="1" applyBorder="1" applyAlignment="1">
      <alignment wrapText="1"/>
    </xf>
    <xf numFmtId="182" fontId="11" fillId="0" borderId="0" xfId="49" applyNumberFormat="1" applyFont="1" applyFill="1" applyBorder="1" applyAlignment="1">
      <alignment wrapText="1"/>
    </xf>
    <xf numFmtId="181" fontId="11" fillId="0" borderId="0" xfId="49" applyNumberFormat="1" applyFont="1" applyFill="1" applyBorder="1" applyAlignment="1">
      <alignment wrapText="1"/>
    </xf>
    <xf numFmtId="173" fontId="3" fillId="0" borderId="11" xfId="46" applyNumberFormat="1" applyFont="1" applyFill="1" applyBorder="1" applyAlignment="1" applyProtection="1">
      <alignment horizontal="right" vertical="center" wrapText="1"/>
      <protection/>
    </xf>
    <xf numFmtId="187" fontId="7" fillId="0" borderId="11" xfId="49" applyNumberFormat="1" applyFont="1" applyFill="1" applyBorder="1" applyAlignment="1">
      <alignment wrapText="1"/>
    </xf>
    <xf numFmtId="187" fontId="11" fillId="0" borderId="11" xfId="49" applyNumberFormat="1" applyFont="1" applyFill="1" applyBorder="1" applyAlignment="1">
      <alignment wrapText="1"/>
    </xf>
    <xf numFmtId="194" fontId="13" fillId="0" borderId="0" xfId="49" applyNumberFormat="1" applyFont="1" applyBorder="1" applyAlignment="1">
      <alignment wrapText="1"/>
    </xf>
    <xf numFmtId="194" fontId="14" fillId="0" borderId="0" xfId="49" applyNumberFormat="1" applyFont="1" applyBorder="1" applyAlignment="1">
      <alignment wrapText="1"/>
    </xf>
    <xf numFmtId="194" fontId="13" fillId="0" borderId="14" xfId="49" applyNumberFormat="1" applyFont="1" applyBorder="1" applyAlignment="1">
      <alignment wrapText="1"/>
    </xf>
    <xf numFmtId="187" fontId="9" fillId="0" borderId="0" xfId="43" applyNumberFormat="1" applyFont="1" applyFill="1" applyBorder="1" applyAlignment="1">
      <alignment wrapText="1"/>
    </xf>
    <xf numFmtId="203" fontId="7" fillId="0" borderId="0" xfId="49" applyNumberFormat="1" applyFont="1" applyFill="1" applyBorder="1" applyAlignment="1">
      <alignment wrapText="1"/>
    </xf>
    <xf numFmtId="182" fontId="7" fillId="0" borderId="0" xfId="43" applyNumberFormat="1" applyFont="1" applyFill="1" applyBorder="1" applyAlignment="1">
      <alignment wrapText="1"/>
    </xf>
    <xf numFmtId="180" fontId="13" fillId="0" borderId="0" xfId="49" applyNumberFormat="1" applyFont="1" applyBorder="1" applyAlignment="1">
      <alignment wrapText="1"/>
    </xf>
    <xf numFmtId="181" fontId="14" fillId="0" borderId="0" xfId="49" applyNumberFormat="1" applyFont="1" applyBorder="1" applyAlignment="1">
      <alignment wrapText="1"/>
    </xf>
    <xf numFmtId="18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Border="1" applyAlignment="1">
      <alignment wrapText="1"/>
    </xf>
    <xf numFmtId="180" fontId="14" fillId="0" borderId="0" xfId="49" applyNumberFormat="1" applyFont="1" applyBorder="1" applyAlignment="1">
      <alignment wrapText="1"/>
    </xf>
    <xf numFmtId="180" fontId="13" fillId="0" borderId="10" xfId="49" applyNumberFormat="1" applyFont="1" applyBorder="1" applyAlignment="1">
      <alignment wrapText="1"/>
    </xf>
    <xf numFmtId="0" fontId="15" fillId="0" borderId="0" xfId="0" applyFont="1" applyAlignment="1">
      <alignment/>
    </xf>
    <xf numFmtId="182" fontId="7" fillId="0" borderId="0" xfId="0" applyNumberFormat="1" applyFont="1" applyFill="1" applyBorder="1" applyAlignment="1">
      <alignment wrapText="1"/>
    </xf>
    <xf numFmtId="0" fontId="0" fillId="0" borderId="11" xfId="0" applyFill="1" applyBorder="1" applyAlignment="1">
      <alignment/>
    </xf>
    <xf numFmtId="182" fontId="7" fillId="0" borderId="11" xfId="49" applyNumberFormat="1" applyFont="1" applyFill="1" applyBorder="1" applyAlignment="1">
      <alignment wrapText="1"/>
    </xf>
    <xf numFmtId="182" fontId="7" fillId="0" borderId="11" xfId="0" applyNumberFormat="1" applyFont="1" applyFill="1" applyBorder="1" applyAlignment="1">
      <alignment wrapText="1"/>
    </xf>
    <xf numFmtId="180" fontId="13" fillId="0" borderId="14" xfId="49" applyNumberFormat="1" applyFont="1" applyBorder="1" applyAlignment="1">
      <alignment wrapText="1"/>
    </xf>
    <xf numFmtId="37" fontId="4" fillId="2" borderId="16" xfId="46" applyFont="1" applyFill="1" applyBorder="1" applyAlignment="1" applyProtection="1">
      <alignment horizontal="left" vertical="center" wrapText="1"/>
      <protection hidden="1"/>
    </xf>
    <xf numFmtId="173" fontId="3" fillId="2" borderId="10" xfId="46" applyNumberFormat="1" applyFont="1" applyFill="1" applyBorder="1" applyAlignment="1" applyProtection="1">
      <alignment horizontal="right" vertical="center" wrapText="1"/>
      <protection/>
    </xf>
    <xf numFmtId="37" fontId="2" fillId="2" borderId="10" xfId="46" applyFont="1" applyFill="1" applyBorder="1" applyAlignment="1" applyProtection="1">
      <alignment horizontal="left" vertical="center"/>
      <protection hidden="1"/>
    </xf>
    <xf numFmtId="178" fontId="2" fillId="0" borderId="10" xfId="43" applyNumberFormat="1" applyFont="1" applyBorder="1" applyAlignment="1" applyProtection="1">
      <alignment horizontal="center" vertical="center"/>
      <protection hidden="1"/>
    </xf>
    <xf numFmtId="178" fontId="4" fillId="0" borderId="0" xfId="43" applyNumberFormat="1" applyFont="1" applyFill="1" applyAlignment="1" applyProtection="1">
      <alignment horizontal="right" vertical="center"/>
      <protection hidden="1"/>
    </xf>
    <xf numFmtId="178" fontId="2" fillId="0" borderId="10" xfId="43" applyNumberFormat="1" applyFont="1" applyFill="1" applyBorder="1" applyAlignment="1" applyProtection="1">
      <alignment horizontal="right" vertical="center"/>
      <protection hidden="1"/>
    </xf>
    <xf numFmtId="212" fontId="4" fillId="0" borderId="0" xfId="43" applyNumberFormat="1" applyFont="1" applyFill="1" applyAlignment="1" applyProtection="1">
      <alignment horizontal="right" vertical="center"/>
      <protection hidden="1"/>
    </xf>
    <xf numFmtId="212" fontId="5" fillId="0" borderId="10" xfId="43" applyNumberFormat="1" applyFont="1" applyFill="1" applyBorder="1" applyAlignment="1" applyProtection="1">
      <alignment vertical="center"/>
      <protection locked="0"/>
    </xf>
    <xf numFmtId="212" fontId="2" fillId="0" borderId="10" xfId="43" applyNumberFormat="1" applyFont="1" applyFill="1" applyBorder="1" applyAlignment="1" applyProtection="1">
      <alignment horizontal="right" vertical="center"/>
      <protection hidden="1"/>
    </xf>
    <xf numFmtId="212" fontId="1" fillId="0" borderId="0" xfId="43" applyNumberFormat="1" applyFont="1" applyFill="1" applyBorder="1" applyAlignment="1" applyProtection="1">
      <alignment vertical="center"/>
      <protection locked="0"/>
    </xf>
    <xf numFmtId="37" fontId="2" fillId="0" borderId="0" xfId="46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13" borderId="16" xfId="0" applyFont="1" applyFill="1" applyBorder="1" applyAlignment="1">
      <alignment horizontal="left" vertical="center" wrapText="1"/>
    </xf>
    <xf numFmtId="15" fontId="6" fillId="13" borderId="10" xfId="0" applyNumberFormat="1" applyFont="1" applyFill="1" applyBorder="1" applyAlignment="1">
      <alignment horizontal="center" vertical="center" wrapText="1"/>
    </xf>
    <xf numFmtId="0" fontId="11" fillId="13" borderId="16" xfId="0" applyFont="1" applyFill="1" applyBorder="1" applyAlignment="1">
      <alignment horizontal="left" vertical="center" wrapText="1"/>
    </xf>
    <xf numFmtId="0" fontId="6" fillId="30" borderId="16" xfId="0" applyFont="1" applyFill="1" applyBorder="1" applyAlignment="1">
      <alignment horizontal="left" vertical="center" wrapText="1"/>
    </xf>
    <xf numFmtId="15" fontId="6" fillId="30" borderId="10" xfId="0" applyNumberFormat="1" applyFont="1" applyFill="1" applyBorder="1" applyAlignment="1">
      <alignment horizontal="center" vertical="center" wrapText="1"/>
    </xf>
    <xf numFmtId="0" fontId="11" fillId="30" borderId="16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15" fontId="6" fillId="2" borderId="10" xfId="0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6" fillId="10" borderId="16" xfId="0" applyFont="1" applyFill="1" applyBorder="1" applyAlignment="1">
      <alignment horizontal="left" vertical="center" wrapText="1"/>
    </xf>
    <xf numFmtId="15" fontId="6" fillId="10" borderId="10" xfId="0" applyNumberFormat="1" applyFont="1" applyFill="1" applyBorder="1" applyAlignment="1">
      <alignment horizontal="center" vertical="center" wrapText="1"/>
    </xf>
    <xf numFmtId="0" fontId="11" fillId="10" borderId="16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vertical="center" wrapText="1"/>
    </xf>
    <xf numFmtId="15" fontId="6" fillId="34" borderId="10" xfId="0" applyNumberFormat="1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left" vertical="center" wrapText="1"/>
    </xf>
    <xf numFmtId="0" fontId="14" fillId="13" borderId="10" xfId="0" applyFont="1" applyFill="1" applyBorder="1" applyAlignment="1">
      <alignment horizontal="center" vertical="center" wrapText="1"/>
    </xf>
    <xf numFmtId="0" fontId="14" fillId="30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10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right" vertical="center" wrapText="1"/>
    </xf>
    <xf numFmtId="0" fontId="6" fillId="13" borderId="10" xfId="0" applyFont="1" applyFill="1" applyBorder="1" applyAlignment="1">
      <alignment horizontal="right" vertical="center" wrapText="1"/>
    </xf>
    <xf numFmtId="15" fontId="6" fillId="13" borderId="17" xfId="0" applyNumberFormat="1" applyFont="1" applyFill="1" applyBorder="1" applyAlignment="1">
      <alignment horizontal="right" vertical="center" wrapText="1"/>
    </xf>
    <xf numFmtId="0" fontId="6" fillId="30" borderId="10" xfId="0" applyFont="1" applyFill="1" applyBorder="1" applyAlignment="1">
      <alignment horizontal="right" vertical="center" wrapText="1"/>
    </xf>
    <xf numFmtId="15" fontId="6" fillId="30" borderId="17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15" fontId="6" fillId="2" borderId="17" xfId="0" applyNumberFormat="1" applyFont="1" applyFill="1" applyBorder="1" applyAlignment="1">
      <alignment horizontal="right" vertical="center" wrapText="1"/>
    </xf>
    <xf numFmtId="0" fontId="6" fillId="10" borderId="10" xfId="0" applyFont="1" applyFill="1" applyBorder="1" applyAlignment="1">
      <alignment horizontal="right" vertical="center" wrapText="1"/>
    </xf>
    <xf numFmtId="15" fontId="6" fillId="10" borderId="17" xfId="0" applyNumberFormat="1" applyFont="1" applyFill="1" applyBorder="1" applyAlignment="1">
      <alignment horizontal="right" vertical="center" wrapText="1"/>
    </xf>
    <xf numFmtId="15" fontId="6" fillId="10" borderId="10" xfId="0" applyNumberFormat="1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right" vertical="center" wrapText="1"/>
    </xf>
    <xf numFmtId="15" fontId="6" fillId="34" borderId="17" xfId="0" applyNumberFormat="1" applyFont="1" applyFill="1" applyBorder="1" applyAlignment="1">
      <alignment horizontal="right" vertical="center" wrapText="1"/>
    </xf>
    <xf numFmtId="0" fontId="11" fillId="0" borderId="11" xfId="0" applyFont="1" applyBorder="1" applyAlignment="1">
      <alignment horizontal="center" wrapText="1"/>
    </xf>
    <xf numFmtId="172" fontId="3" fillId="2" borderId="10" xfId="46" applyNumberFormat="1" applyFont="1" applyFill="1" applyBorder="1" applyAlignment="1" applyProtection="1" quotePrefix="1">
      <alignment horizontal="right" vertical="center" wrapText="1"/>
      <protection/>
    </xf>
    <xf numFmtId="172" fontId="3" fillId="2" borderId="10" xfId="46" applyNumberFormat="1" applyFont="1" applyFill="1" applyBorder="1" applyAlignment="1" applyProtection="1">
      <alignment horizontal="right" vertical="center" wrapText="1"/>
      <protection/>
    </xf>
    <xf numFmtId="180" fontId="11" fillId="0" borderId="14" xfId="49" applyNumberFormat="1" applyFont="1" applyFill="1" applyBorder="1" applyAlignment="1" quotePrefix="1">
      <alignment horizontal="right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Cons_HERA_mar04_Poli_7tris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0</xdr:col>
      <xdr:colOff>1276350</xdr:colOff>
      <xdr:row>2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00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</xdr:col>
      <xdr:colOff>704850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9.7109375" style="0" customWidth="1"/>
    <col min="2" max="3" width="13.140625" style="0" customWidth="1"/>
    <col min="4" max="4" width="14.57421875" style="0" customWidth="1"/>
  </cols>
  <sheetData>
    <row r="3" ht="25.5" customHeight="1"/>
    <row r="4" spans="1:3" ht="12.75">
      <c r="A4" s="84" t="s">
        <v>15</v>
      </c>
      <c r="B4" s="1"/>
      <c r="C4" s="1"/>
    </row>
    <row r="5" spans="1:3" ht="15" customHeight="1">
      <c r="A5" s="140" t="s">
        <v>0</v>
      </c>
      <c r="B5" s="141">
        <v>40816</v>
      </c>
      <c r="C5" s="141">
        <v>40451</v>
      </c>
    </row>
    <row r="6" spans="1:3" ht="12.75">
      <c r="A6" s="85" t="s">
        <v>1</v>
      </c>
      <c r="B6" s="93">
        <v>2901863</v>
      </c>
      <c r="C6" s="93">
        <v>2576619</v>
      </c>
    </row>
    <row r="7" spans="1:3" ht="12.75">
      <c r="A7" s="85" t="s">
        <v>2</v>
      </c>
      <c r="B7" s="94">
        <v>137798</v>
      </c>
      <c r="C7" s="94">
        <v>156250</v>
      </c>
    </row>
    <row r="8" spans="1:3" ht="12.75">
      <c r="A8" s="85" t="s">
        <v>3</v>
      </c>
      <c r="B8" s="94">
        <v>-1666928</v>
      </c>
      <c r="C8" s="94">
        <v>-1463573</v>
      </c>
    </row>
    <row r="9" spans="1:3" ht="12.75">
      <c r="A9" s="86" t="s">
        <v>4</v>
      </c>
      <c r="B9" s="94"/>
      <c r="C9" s="94"/>
    </row>
    <row r="10" spans="1:3" ht="12.75">
      <c r="A10" s="85" t="s">
        <v>5</v>
      </c>
      <c r="B10" s="94">
        <v>-639289</v>
      </c>
      <c r="C10" s="94">
        <v>-602396</v>
      </c>
    </row>
    <row r="11" spans="1:3" ht="12.75">
      <c r="A11" s="85" t="s">
        <v>6</v>
      </c>
      <c r="B11" s="94">
        <v>-276457</v>
      </c>
      <c r="C11" s="94">
        <v>-270035</v>
      </c>
    </row>
    <row r="12" spans="1:3" ht="12.75">
      <c r="A12" s="85" t="s">
        <v>7</v>
      </c>
      <c r="B12" s="94">
        <v>-226152</v>
      </c>
      <c r="C12" s="94">
        <v>-213176</v>
      </c>
    </row>
    <row r="13" spans="1:3" ht="12.75">
      <c r="A13" s="85" t="s">
        <v>8</v>
      </c>
      <c r="B13" s="94">
        <v>-26757</v>
      </c>
      <c r="C13" s="94">
        <v>-26494</v>
      </c>
    </row>
    <row r="14" spans="1:3" ht="12.75">
      <c r="A14" s="85" t="s">
        <v>9</v>
      </c>
      <c r="B14" s="94">
        <v>36469</v>
      </c>
      <c r="C14" s="94">
        <v>61044</v>
      </c>
    </row>
    <row r="15" spans="1:3" ht="12.75">
      <c r="A15" s="85"/>
      <c r="B15" s="95"/>
      <c r="C15" s="95"/>
    </row>
    <row r="16" spans="1:3" ht="12.75">
      <c r="A16" s="87" t="s">
        <v>10</v>
      </c>
      <c r="B16" s="96">
        <f>SUM(B6:B14)</f>
        <v>240547</v>
      </c>
      <c r="C16" s="96">
        <f>SUM(C6:C14)</f>
        <v>218239</v>
      </c>
    </row>
    <row r="17" spans="1:3" ht="12.75">
      <c r="A17" s="85"/>
      <c r="B17" s="95"/>
      <c r="C17" s="95"/>
    </row>
    <row r="18" spans="1:3" ht="12.75">
      <c r="A18" s="85" t="s">
        <v>11</v>
      </c>
      <c r="B18" s="97">
        <v>4676</v>
      </c>
      <c r="C18" s="97">
        <v>5590</v>
      </c>
    </row>
    <row r="19" spans="1:3" ht="12.75">
      <c r="A19" s="85" t="s">
        <v>12</v>
      </c>
      <c r="B19" s="97">
        <v>71819</v>
      </c>
      <c r="C19" s="97">
        <v>58893</v>
      </c>
    </row>
    <row r="20" spans="1:3" ht="12.75">
      <c r="A20" s="85" t="s">
        <v>13</v>
      </c>
      <c r="B20" s="97">
        <v>-160807</v>
      </c>
      <c r="C20" s="97">
        <v>-147325</v>
      </c>
    </row>
    <row r="21" spans="1:3" ht="12.75">
      <c r="A21" s="85"/>
      <c r="B21" s="97"/>
      <c r="C21" s="97"/>
    </row>
    <row r="22" spans="1:3" ht="12.75">
      <c r="A22" s="87" t="s">
        <v>65</v>
      </c>
      <c r="B22" s="96">
        <f>SUM(B18:B20)</f>
        <v>-84312</v>
      </c>
      <c r="C22" s="96">
        <f>SUM(C18:C20)</f>
        <v>-82842</v>
      </c>
    </row>
    <row r="23" spans="1:3" ht="12.75">
      <c r="A23" s="88"/>
      <c r="B23" s="98"/>
      <c r="C23" s="98"/>
    </row>
    <row r="24" spans="1:3" ht="12.75">
      <c r="A24" s="89" t="s">
        <v>66</v>
      </c>
      <c r="B24" s="99">
        <v>0</v>
      </c>
      <c r="C24" s="99">
        <v>0</v>
      </c>
    </row>
    <row r="25" spans="1:3" ht="12.75">
      <c r="A25" s="85"/>
      <c r="B25" s="95"/>
      <c r="C25" s="95"/>
    </row>
    <row r="26" spans="1:3" ht="12.75">
      <c r="A26" s="87" t="s">
        <v>14</v>
      </c>
      <c r="B26" s="96">
        <f>B16+B22+B24</f>
        <v>156235</v>
      </c>
      <c r="C26" s="96">
        <f>C16+C22+C24</f>
        <v>135397</v>
      </c>
    </row>
    <row r="27" spans="1:3" ht="12.75">
      <c r="A27" s="88"/>
      <c r="B27" s="98"/>
      <c r="C27" s="98"/>
    </row>
    <row r="28" spans="1:3" ht="12.75">
      <c r="A28" s="89" t="s">
        <v>67</v>
      </c>
      <c r="B28" s="99">
        <v>-72189</v>
      </c>
      <c r="C28" s="99">
        <v>-56295.08892</v>
      </c>
    </row>
    <row r="29" spans="1:3" ht="12.75">
      <c r="A29" s="88"/>
      <c r="B29" s="98"/>
      <c r="C29" s="98"/>
    </row>
    <row r="30" spans="1:3" ht="12.75">
      <c r="A30" s="87" t="s">
        <v>68</v>
      </c>
      <c r="B30" s="96">
        <f>SUM(B26+B28)</f>
        <v>84046</v>
      </c>
      <c r="C30" s="96">
        <f>SUM(C26+C28)</f>
        <v>79101.91107999999</v>
      </c>
    </row>
    <row r="31" spans="1:3" ht="6.75" customHeight="1">
      <c r="A31" s="88"/>
      <c r="B31" s="100"/>
      <c r="C31" s="100"/>
    </row>
    <row r="32" spans="1:3" ht="12.75">
      <c r="A32" s="89" t="s">
        <v>83</v>
      </c>
      <c r="B32" s="95"/>
      <c r="C32" s="95"/>
    </row>
    <row r="33" spans="1:3" ht="12.75">
      <c r="A33" s="89" t="s">
        <v>84</v>
      </c>
      <c r="B33" s="94">
        <v>67653</v>
      </c>
      <c r="C33" s="94">
        <v>68355</v>
      </c>
    </row>
    <row r="34" spans="1:3" ht="12.75">
      <c r="A34" s="90" t="s">
        <v>85</v>
      </c>
      <c r="B34" s="101">
        <v>16393</v>
      </c>
      <c r="C34" s="101">
        <v>10747</v>
      </c>
    </row>
  </sheetData>
  <sheetProtection/>
  <printOptions/>
  <pageMargins left="0.75" right="0.75" top="0.31" bottom="1" header="0.2" footer="0.5"/>
  <pageSetup horizontalDpi="600" verticalDpi="600" orientation="landscape" paperSize="9" r:id="rId2"/>
  <ignoredErrors>
    <ignoredError sqref="B29:B30 B27 B23 B25 B17 B21 C21 B22:C22 C17 B18:C20 C25 B26:C26 C23 B24:C24 B16:C16" formulaRange="1" unlockedFormula="1"/>
    <ignoredError sqref="B9 B15 B31:B32 C3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57421875" style="151" bestFit="1" customWidth="1"/>
    <col min="2" max="2" width="46.7109375" style="0" customWidth="1"/>
    <col min="3" max="4" width="18.7109375" style="0" customWidth="1"/>
    <col min="5" max="5" width="18.421875" style="0" customWidth="1"/>
  </cols>
  <sheetData>
    <row r="5" spans="1:4" ht="18" customHeight="1">
      <c r="A5" s="150"/>
      <c r="B5" s="142" t="s">
        <v>70</v>
      </c>
      <c r="C5" s="186">
        <v>40816</v>
      </c>
      <c r="D5" s="187">
        <v>40543</v>
      </c>
    </row>
    <row r="6" spans="1:9" ht="12.75">
      <c r="A6" s="151" t="s">
        <v>42</v>
      </c>
      <c r="B6" s="7" t="s">
        <v>43</v>
      </c>
      <c r="C6" s="143">
        <v>263.7</v>
      </c>
      <c r="D6" s="143">
        <v>538.2</v>
      </c>
      <c r="I6" s="68"/>
    </row>
    <row r="7" spans="2:9" ht="12.75">
      <c r="B7" s="3"/>
      <c r="C7" s="144"/>
      <c r="D7" s="144"/>
      <c r="I7" s="68"/>
    </row>
    <row r="8" spans="1:9" s="6" customFormat="1" ht="12.75">
      <c r="A8" s="152" t="s">
        <v>50</v>
      </c>
      <c r="B8" s="8" t="s">
        <v>44</v>
      </c>
      <c r="C8" s="145">
        <v>48.6</v>
      </c>
      <c r="D8" s="145">
        <v>44.3</v>
      </c>
      <c r="I8" s="68"/>
    </row>
    <row r="9" spans="2:9" ht="12.75">
      <c r="B9" s="3"/>
      <c r="C9" s="144"/>
      <c r="D9" s="144"/>
      <c r="I9" s="68"/>
    </row>
    <row r="10" spans="2:9" ht="12.75">
      <c r="B10" s="3" t="s">
        <v>45</v>
      </c>
      <c r="C10" s="146">
        <v>-7.8</v>
      </c>
      <c r="D10" s="146">
        <v>-58.4</v>
      </c>
      <c r="I10" s="68"/>
    </row>
    <row r="11" spans="2:9" ht="12.75">
      <c r="B11" s="3" t="s">
        <v>46</v>
      </c>
      <c r="C11" s="146">
        <v>-72.2</v>
      </c>
      <c r="D11" s="146">
        <v>-71.1</v>
      </c>
      <c r="I11" s="68"/>
    </row>
    <row r="12" spans="2:9" ht="12.75">
      <c r="B12" s="3" t="s">
        <v>47</v>
      </c>
      <c r="C12" s="146">
        <v>-10.9</v>
      </c>
      <c r="D12" s="146">
        <v>-16.6</v>
      </c>
      <c r="I12" s="68"/>
    </row>
    <row r="13" spans="2:9" ht="12.75">
      <c r="B13" s="3" t="s">
        <v>48</v>
      </c>
      <c r="C13" s="146">
        <v>-2.9</v>
      </c>
      <c r="D13" s="146">
        <v>-4.6</v>
      </c>
      <c r="I13" s="68"/>
    </row>
    <row r="14" spans="2:9" ht="12.75">
      <c r="B14" s="3"/>
      <c r="I14" s="68"/>
    </row>
    <row r="15" spans="1:9" ht="12.75">
      <c r="A15" s="151" t="s">
        <v>51</v>
      </c>
      <c r="B15" s="7" t="s">
        <v>49</v>
      </c>
      <c r="C15" s="147">
        <f>SUM(C10:C13)</f>
        <v>-93.80000000000001</v>
      </c>
      <c r="D15" s="147">
        <f>SUM(D10:D13)</f>
        <v>-150.7</v>
      </c>
      <c r="I15" s="68"/>
    </row>
    <row r="16" spans="2:9" ht="12.75">
      <c r="B16" s="3"/>
      <c r="I16" s="68"/>
    </row>
    <row r="17" spans="1:9" ht="12.75">
      <c r="A17" s="151" t="s">
        <v>88</v>
      </c>
      <c r="B17" s="7" t="s">
        <v>52</v>
      </c>
      <c r="C17" s="148">
        <f>+C15+C8+C6</f>
        <v>218.49999999999997</v>
      </c>
      <c r="D17" s="148">
        <f>+D15+D8+D6</f>
        <v>431.80000000000007</v>
      </c>
      <c r="I17" s="68"/>
    </row>
    <row r="18" spans="2:9" ht="12.75">
      <c r="B18" s="2"/>
      <c r="I18" s="68"/>
    </row>
    <row r="19" spans="1:9" ht="12.75">
      <c r="A19" s="151" t="s">
        <v>53</v>
      </c>
      <c r="B19" s="7" t="s">
        <v>54</v>
      </c>
      <c r="C19" s="145">
        <v>10.8</v>
      </c>
      <c r="D19" s="145">
        <v>10.3</v>
      </c>
      <c r="I19" s="68"/>
    </row>
    <row r="20" spans="2:9" ht="12.75">
      <c r="B20" s="3"/>
      <c r="I20" s="68"/>
    </row>
    <row r="21" spans="2:9" ht="12.75">
      <c r="B21" s="3" t="s">
        <v>56</v>
      </c>
      <c r="C21" s="149">
        <v>-286.2</v>
      </c>
      <c r="D21" s="149">
        <v>-345.8</v>
      </c>
      <c r="I21" s="68"/>
    </row>
    <row r="22" spans="2:9" ht="12.75">
      <c r="B22" s="3" t="s">
        <v>57</v>
      </c>
      <c r="C22" s="149">
        <v>-1768.5</v>
      </c>
      <c r="D22" s="149">
        <v>-1787.3</v>
      </c>
      <c r="I22" s="68"/>
    </row>
    <row r="23" spans="2:9" ht="12.75">
      <c r="B23" s="3" t="s">
        <v>58</v>
      </c>
      <c r="C23" s="149">
        <v>-223.2</v>
      </c>
      <c r="D23" s="149">
        <v>-160.4</v>
      </c>
      <c r="I23" s="68"/>
    </row>
    <row r="24" spans="2:9" ht="12.75">
      <c r="B24" s="9" t="s">
        <v>59</v>
      </c>
      <c r="C24" s="149">
        <v>-6.9</v>
      </c>
      <c r="D24" s="149">
        <v>-8.8</v>
      </c>
      <c r="I24" s="68"/>
    </row>
    <row r="25" ht="12.75">
      <c r="I25" s="68"/>
    </row>
    <row r="26" spans="1:9" ht="12.75">
      <c r="A26" s="151" t="s">
        <v>55</v>
      </c>
      <c r="B26" s="7" t="s">
        <v>60</v>
      </c>
      <c r="C26" s="147">
        <f>SUM(C21:C25)</f>
        <v>-2284.7999999999997</v>
      </c>
      <c r="D26" s="147">
        <f>SUM(D21:D24)</f>
        <v>-2302.3</v>
      </c>
      <c r="I26" s="68"/>
    </row>
    <row r="27" spans="2:9" ht="12.75">
      <c r="B27" s="9"/>
      <c r="C27" s="147"/>
      <c r="D27" s="147"/>
      <c r="I27" s="68"/>
    </row>
    <row r="28" spans="1:9" ht="12.75">
      <c r="A28" s="151" t="s">
        <v>89</v>
      </c>
      <c r="B28" s="7" t="s">
        <v>61</v>
      </c>
      <c r="C28" s="147">
        <f>C19+C26</f>
        <v>-2273.9999999999995</v>
      </c>
      <c r="D28" s="147">
        <f>D19+D26</f>
        <v>-2292</v>
      </c>
      <c r="I28" s="68"/>
    </row>
    <row r="29" spans="2:9" ht="12.75">
      <c r="B29" s="9"/>
      <c r="C29" s="147"/>
      <c r="D29" s="147"/>
      <c r="I29" s="68"/>
    </row>
    <row r="30" spans="1:9" ht="12.75">
      <c r="A30" s="151" t="s">
        <v>90</v>
      </c>
      <c r="B30" s="7" t="s">
        <v>62</v>
      </c>
      <c r="C30" s="147">
        <f>+C28+C17</f>
        <v>-2055.4999999999995</v>
      </c>
      <c r="D30" s="147">
        <f>D17+D28</f>
        <v>-1860.1999999999998</v>
      </c>
      <c r="I30" s="68"/>
    </row>
    <row r="31" spans="2:5" ht="12.75">
      <c r="B31" s="9"/>
      <c r="C31" s="9"/>
      <c r="D31" s="10"/>
      <c r="E31" s="10"/>
    </row>
    <row r="32" spans="2:5" ht="12.75">
      <c r="B32" s="9"/>
      <c r="C32" s="9"/>
      <c r="D32" s="10"/>
      <c r="E32" s="10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26:C28 C15:C18 C20 C25 D15:D30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2:M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11.57421875" style="0" bestFit="1" customWidth="1"/>
    <col min="3" max="3" width="10.00390625" style="0" bestFit="1" customWidth="1"/>
    <col min="4" max="4" width="10.7109375" style="0" customWidth="1"/>
    <col min="5" max="5" width="9.57421875" style="0" bestFit="1" customWidth="1"/>
    <col min="6" max="6" width="12.57421875" style="0" customWidth="1"/>
    <col min="7" max="7" width="12.8515625" style="0" customWidth="1"/>
    <col min="8" max="9" width="13.421875" style="0" customWidth="1"/>
    <col min="10" max="10" width="10.140625" style="0" customWidth="1"/>
    <col min="11" max="11" width="10.57421875" style="0" customWidth="1"/>
  </cols>
  <sheetData>
    <row r="2" spans="1:11" ht="12.75">
      <c r="A2" s="153" t="s">
        <v>71</v>
      </c>
      <c r="B2" s="154">
        <v>40816</v>
      </c>
      <c r="C2" s="168" t="str">
        <f>E2</f>
        <v>Inc%</v>
      </c>
      <c r="D2" s="154">
        <v>40451</v>
      </c>
      <c r="E2" s="168" t="s">
        <v>20</v>
      </c>
      <c r="F2" s="174" t="s">
        <v>17</v>
      </c>
      <c r="G2" s="175" t="s">
        <v>18</v>
      </c>
      <c r="H2" s="103"/>
      <c r="I2" s="103"/>
      <c r="J2" s="104"/>
      <c r="K2" s="105"/>
    </row>
    <row r="3" spans="1:11" s="17" customFormat="1" ht="12.75">
      <c r="A3" s="23" t="s">
        <v>21</v>
      </c>
      <c r="B3" s="33">
        <v>977.2386126399999</v>
      </c>
      <c r="C3" s="121">
        <f>+B3/B$3</f>
        <v>1</v>
      </c>
      <c r="D3" s="33">
        <v>840.2977299541109</v>
      </c>
      <c r="E3" s="121">
        <f>+D3/D$3</f>
        <v>1</v>
      </c>
      <c r="F3" s="71">
        <f>B3-D3</f>
        <v>136.94088268588905</v>
      </c>
      <c r="G3" s="20">
        <f>B3/D3-1</f>
        <v>0.16296709821335287</v>
      </c>
      <c r="H3" s="74"/>
      <c r="I3" s="76"/>
      <c r="J3" s="106"/>
      <c r="K3" s="107"/>
    </row>
    <row r="4" spans="1:11" ht="12.75">
      <c r="A4" s="24" t="s">
        <v>22</v>
      </c>
      <c r="B4" s="34">
        <v>-798.7517485131259</v>
      </c>
      <c r="C4" s="122">
        <f>+B4/B$3</f>
        <v>-0.8173559028283853</v>
      </c>
      <c r="D4" s="34">
        <v>-684.2689843509785</v>
      </c>
      <c r="E4" s="122">
        <f>+D4/D$3</f>
        <v>-0.8143173067816651</v>
      </c>
      <c r="F4" s="83">
        <f>B4-D4</f>
        <v>-114.48276416214742</v>
      </c>
      <c r="G4" s="31">
        <f>B4/D4-1</f>
        <v>0.16730666854750553</v>
      </c>
      <c r="H4" s="75"/>
      <c r="I4" s="77"/>
      <c r="J4" s="108"/>
      <c r="K4" s="109"/>
    </row>
    <row r="5" spans="1:12" ht="12.75">
      <c r="A5" s="24" t="s">
        <v>6</v>
      </c>
      <c r="B5" s="34">
        <v>-50.143570296874074</v>
      </c>
      <c r="C5" s="122">
        <f>+B5/B$3</f>
        <v>-0.05131149101999945</v>
      </c>
      <c r="D5" s="34">
        <v>-46.10943522976713</v>
      </c>
      <c r="E5" s="122">
        <f>+D5/D$3</f>
        <v>-0.054872735681774594</v>
      </c>
      <c r="F5" s="83">
        <f>B5-D5</f>
        <v>-4.034135067106945</v>
      </c>
      <c r="G5" s="31">
        <f>B5/D5-1</f>
        <v>0.0874904463046342</v>
      </c>
      <c r="H5" s="75"/>
      <c r="I5" s="77"/>
      <c r="J5" s="110"/>
      <c r="K5" s="109"/>
      <c r="L5" s="65"/>
    </row>
    <row r="6" spans="1:12" ht="12.75">
      <c r="A6" s="24" t="s">
        <v>9</v>
      </c>
      <c r="B6" s="34">
        <v>9.3570523</v>
      </c>
      <c r="C6" s="122">
        <f>+B6/B$3</f>
        <v>0.009574992411241325</v>
      </c>
      <c r="D6" s="34">
        <v>20.776613046634704</v>
      </c>
      <c r="E6" s="122">
        <f>+D6/D$3</f>
        <v>0.024725299505175775</v>
      </c>
      <c r="F6" s="72">
        <f>B6-D6</f>
        <v>-11.419560746634705</v>
      </c>
      <c r="G6" s="31">
        <f>B6/D6-1</f>
        <v>-0.5496353385897221</v>
      </c>
      <c r="H6" s="75"/>
      <c r="I6" s="77"/>
      <c r="J6" s="80"/>
      <c r="K6" s="109"/>
      <c r="L6" s="67"/>
    </row>
    <row r="7" spans="1:12" s="17" customFormat="1" ht="12.75">
      <c r="A7" s="25" t="s">
        <v>23</v>
      </c>
      <c r="B7" s="35">
        <f>SUM(B3:B6)</f>
        <v>137.70034612999993</v>
      </c>
      <c r="C7" s="123">
        <f>+B7/B$3</f>
        <v>0.1409075985628565</v>
      </c>
      <c r="D7" s="35">
        <f>SUM(D3:D6)</f>
        <v>130.69592341999996</v>
      </c>
      <c r="E7" s="123">
        <f>+D7/D$3</f>
        <v>0.15553525704173607</v>
      </c>
      <c r="F7" s="15">
        <f>B7-D7</f>
        <v>7.004422709999972</v>
      </c>
      <c r="G7" s="16">
        <f>B7/D7-1</f>
        <v>0.053593276107708476</v>
      </c>
      <c r="H7" s="102"/>
      <c r="I7" s="102"/>
      <c r="J7" s="111"/>
      <c r="K7" s="112"/>
      <c r="L7" s="67"/>
    </row>
    <row r="8" spans="1:13" ht="12.75">
      <c r="A8" s="26"/>
      <c r="L8" s="67"/>
      <c r="M8" s="65"/>
    </row>
    <row r="9" spans="1:9" ht="12.75">
      <c r="A9" s="153" t="s">
        <v>77</v>
      </c>
      <c r="B9" s="154">
        <f>B2</f>
        <v>40816</v>
      </c>
      <c r="C9" s="154">
        <f>D2</f>
        <v>40451</v>
      </c>
      <c r="D9" s="174" t="str">
        <f>F2</f>
        <v>Var. Ass.</v>
      </c>
      <c r="E9" s="175" t="str">
        <f>G2</f>
        <v>Var. %</v>
      </c>
      <c r="F9" s="118"/>
      <c r="G9" s="103"/>
      <c r="H9" s="104"/>
      <c r="I9" s="105"/>
    </row>
    <row r="10" spans="1:10" ht="12.75">
      <c r="A10" s="24" t="s">
        <v>78</v>
      </c>
      <c r="B10" s="38">
        <v>1522.89644251946</v>
      </c>
      <c r="C10" s="38">
        <v>1650.4808302949998</v>
      </c>
      <c r="D10" s="72">
        <f>B10-C10</f>
        <v>-127.58438777553988</v>
      </c>
      <c r="E10" s="21">
        <f>B10/C10-1</f>
        <v>-0.07730134481642903</v>
      </c>
      <c r="F10" s="119"/>
      <c r="G10" s="75"/>
      <c r="H10" s="80"/>
      <c r="I10" s="115"/>
      <c r="J10" s="68"/>
    </row>
    <row r="11" spans="1:10" ht="12.75">
      <c r="A11" s="24" t="s">
        <v>79</v>
      </c>
      <c r="B11" s="38">
        <v>2246.115548</v>
      </c>
      <c r="C11" s="38">
        <v>1990.136517</v>
      </c>
      <c r="D11" s="81">
        <f>B11-C11</f>
        <v>255.9790310000003</v>
      </c>
      <c r="E11" s="21">
        <f>B11/C11-1</f>
        <v>0.128623855104107</v>
      </c>
      <c r="F11" s="119"/>
      <c r="G11" s="75"/>
      <c r="H11" s="110"/>
      <c r="I11" s="115"/>
      <c r="J11" s="68"/>
    </row>
    <row r="12" spans="1:10" ht="12.75">
      <c r="A12" s="173" t="s">
        <v>19</v>
      </c>
      <c r="B12" s="69">
        <v>900.5</v>
      </c>
      <c r="C12" s="69">
        <v>524.11</v>
      </c>
      <c r="D12" s="91">
        <f>B12-C12</f>
        <v>376.39</v>
      </c>
      <c r="E12" s="113">
        <f>B12/C12-1</f>
        <v>0.7181507698765526</v>
      </c>
      <c r="F12" s="120"/>
      <c r="G12" s="92"/>
      <c r="H12" s="116"/>
      <c r="I12" s="117"/>
      <c r="J12" s="68"/>
    </row>
    <row r="13" spans="1:10" ht="12.75">
      <c r="A13" s="27" t="s">
        <v>76</v>
      </c>
      <c r="B13" s="73">
        <v>331.073187517065</v>
      </c>
      <c r="C13" s="73">
        <v>355.0430015464924</v>
      </c>
      <c r="D13" s="82">
        <f>B13-C13</f>
        <v>-23.969814029427425</v>
      </c>
      <c r="E13" s="114">
        <f>B13/C13-1</f>
        <v>-0.06751242504434662</v>
      </c>
      <c r="F13" s="119"/>
      <c r="G13" s="75"/>
      <c r="H13" s="110"/>
      <c r="I13" s="115"/>
      <c r="J13" s="68"/>
    </row>
    <row r="14" spans="1:10" ht="12.75">
      <c r="A14" s="26"/>
      <c r="J14" s="68"/>
    </row>
    <row r="15" spans="1:5" ht="12.75">
      <c r="A15" s="155" t="s">
        <v>63</v>
      </c>
      <c r="B15" s="154">
        <f>B9</f>
        <v>40816</v>
      </c>
      <c r="C15" s="154">
        <f>C9</f>
        <v>40451</v>
      </c>
      <c r="D15" s="174" t="str">
        <f>D9</f>
        <v>Var. Ass.</v>
      </c>
      <c r="E15" s="175" t="str">
        <f>E9</f>
        <v>Var. %</v>
      </c>
    </row>
    <row r="16" spans="1:5" ht="12.75">
      <c r="A16" s="23" t="s">
        <v>24</v>
      </c>
      <c r="B16" s="53">
        <f>B7</f>
        <v>137.70034612999993</v>
      </c>
      <c r="C16" s="53">
        <f>D7</f>
        <v>130.69592341999996</v>
      </c>
      <c r="D16" s="19">
        <f>B16-C16</f>
        <v>7.004422709999972</v>
      </c>
      <c r="E16" s="20">
        <f>B16/C16-1</f>
        <v>0.053593276107708476</v>
      </c>
    </row>
    <row r="17" spans="1:5" ht="12.75">
      <c r="A17" s="24" t="s">
        <v>25</v>
      </c>
      <c r="B17" s="46">
        <v>466.69936903999974</v>
      </c>
      <c r="C17" s="46">
        <v>431.415</v>
      </c>
      <c r="D17" s="13">
        <f>B17-C17</f>
        <v>35.28436903999972</v>
      </c>
      <c r="E17" s="11">
        <f>B17/C17-1</f>
        <v>0.0817875341376626</v>
      </c>
    </row>
    <row r="18" spans="1:5" s="40" customFormat="1" ht="12.75">
      <c r="A18" s="36" t="s">
        <v>26</v>
      </c>
      <c r="B18" s="39">
        <f>+B16/B17</f>
        <v>0.29505149409833026</v>
      </c>
      <c r="C18" s="39">
        <f>C16/C17</f>
        <v>0.30294710063396024</v>
      </c>
      <c r="D18" s="188" t="s">
        <v>86</v>
      </c>
      <c r="E18" s="37"/>
    </row>
    <row r="19" ht="12.75">
      <c r="A19" s="26"/>
    </row>
    <row r="20" ht="12.75">
      <c r="A20" s="26"/>
    </row>
    <row r="21" ht="12.75">
      <c r="A21" s="26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7" formulaRange="1"/>
    <ignoredError sqref="C7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L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28125" style="0" customWidth="1"/>
    <col min="2" max="4" width="10.140625" style="0" bestFit="1" customWidth="1"/>
    <col min="5" max="5" width="11.57421875" style="0" bestFit="1" customWidth="1"/>
    <col min="6" max="6" width="12.7109375" style="0" bestFit="1" customWidth="1"/>
    <col min="7" max="7" width="12.28125" style="0" customWidth="1"/>
    <col min="8" max="8" width="12.7109375" style="0" bestFit="1" customWidth="1"/>
    <col min="9" max="9" width="14.140625" style="0" customWidth="1"/>
  </cols>
  <sheetData>
    <row r="1" ht="12.75">
      <c r="A1" s="26"/>
    </row>
    <row r="2" spans="1:11" ht="12.75">
      <c r="A2" s="156" t="s">
        <v>71</v>
      </c>
      <c r="B2" s="157">
        <f>+GAS!B2</f>
        <v>40816</v>
      </c>
      <c r="C2" s="169" t="s">
        <v>20</v>
      </c>
      <c r="D2" s="157">
        <f>GAS!D2</f>
        <v>40451</v>
      </c>
      <c r="E2" s="169" t="str">
        <f>GAS!E2</f>
        <v>Inc%</v>
      </c>
      <c r="F2" s="176" t="s">
        <v>17</v>
      </c>
      <c r="G2" s="177" t="s">
        <v>18</v>
      </c>
      <c r="H2" s="103"/>
      <c r="I2" s="103"/>
      <c r="J2" s="104"/>
      <c r="K2" s="105"/>
    </row>
    <row r="3" spans="1:12" ht="12.75">
      <c r="A3" s="23" t="s">
        <v>21</v>
      </c>
      <c r="B3" s="41">
        <v>1136.3341241100002</v>
      </c>
      <c r="C3" s="127">
        <f>+B3/B$3</f>
        <v>1</v>
      </c>
      <c r="D3" s="41">
        <v>999.2411601612695</v>
      </c>
      <c r="E3" s="127">
        <f>+D3/D$3</f>
        <v>1</v>
      </c>
      <c r="F3" s="71">
        <f>B3-D3</f>
        <v>137.0929639487307</v>
      </c>
      <c r="G3" s="20">
        <f>B3/D3-1</f>
        <v>0.13719707455466001</v>
      </c>
      <c r="H3" s="76"/>
      <c r="I3" s="76"/>
      <c r="J3" s="106"/>
      <c r="K3" s="107"/>
      <c r="L3" s="52"/>
    </row>
    <row r="4" spans="1:12" ht="12.75">
      <c r="A4" s="24" t="s">
        <v>22</v>
      </c>
      <c r="B4" s="42">
        <v>-1069.2527802000006</v>
      </c>
      <c r="C4" s="128">
        <f>+B4/B$3</f>
        <v>-0.9409668842229489</v>
      </c>
      <c r="D4" s="42">
        <v>-952.1204234882387</v>
      </c>
      <c r="E4" s="128">
        <f>+D4/D$3</f>
        <v>-0.9528434790802394</v>
      </c>
      <c r="F4" s="83">
        <f>B4-D4</f>
        <v>-117.13235671176199</v>
      </c>
      <c r="G4" s="31">
        <f>B4/D4-1</f>
        <v>0.12302262804386621</v>
      </c>
      <c r="H4" s="77"/>
      <c r="I4" s="77"/>
      <c r="J4" s="125"/>
      <c r="K4" s="109"/>
      <c r="L4" s="52"/>
    </row>
    <row r="5" spans="1:12" ht="12.75">
      <c r="A5" s="24" t="s">
        <v>6</v>
      </c>
      <c r="B5" s="42">
        <v>-20.396427900000003</v>
      </c>
      <c r="C5" s="128">
        <f>+B5/B$3</f>
        <v>-0.017949322709968688</v>
      </c>
      <c r="D5" s="42">
        <v>-17.05382793</v>
      </c>
      <c r="E5" s="128">
        <f>+D5/D$3</f>
        <v>-0.017066778881734267</v>
      </c>
      <c r="F5" s="83">
        <f>B5-D5</f>
        <v>-3.342599970000002</v>
      </c>
      <c r="G5" s="31">
        <f>B5/D5-1</f>
        <v>0.196002914050746</v>
      </c>
      <c r="H5" s="77"/>
      <c r="I5" s="77"/>
      <c r="J5" s="110"/>
      <c r="K5" s="109"/>
      <c r="L5" s="52"/>
    </row>
    <row r="6" spans="1:12" ht="12.75">
      <c r="A6" s="24" t="s">
        <v>9</v>
      </c>
      <c r="B6" s="42">
        <v>8.84603222</v>
      </c>
      <c r="C6" s="122">
        <f>+B6/B$3</f>
        <v>0.007784710528629412</v>
      </c>
      <c r="D6" s="42">
        <v>10.293364346968499</v>
      </c>
      <c r="E6" s="122">
        <f>+D6/D$3</f>
        <v>0.010301181293720159</v>
      </c>
      <c r="F6" s="72">
        <f>B6-D6</f>
        <v>-1.447332126968499</v>
      </c>
      <c r="G6" s="31">
        <f>B6/D6-1</f>
        <v>-0.14060826744122323</v>
      </c>
      <c r="H6" s="77"/>
      <c r="I6" s="77"/>
      <c r="J6" s="80"/>
      <c r="K6" s="109"/>
      <c r="L6" s="52"/>
    </row>
    <row r="7" spans="1:12" ht="12.75">
      <c r="A7" s="25" t="s">
        <v>23</v>
      </c>
      <c r="B7" s="43">
        <f>SUM(B3:B6)</f>
        <v>55.530948229999524</v>
      </c>
      <c r="C7" s="123">
        <f>B7/B$3</f>
        <v>0.048868503595711765</v>
      </c>
      <c r="D7" s="43">
        <f>SUM(D3:D6)</f>
        <v>40.36027308999932</v>
      </c>
      <c r="E7" s="123">
        <f>D7/D$3</f>
        <v>0.040390923331746556</v>
      </c>
      <c r="F7" s="15">
        <f>B7-D7</f>
        <v>15.170675140000206</v>
      </c>
      <c r="G7" s="16">
        <f>B7/D7-1</f>
        <v>0.3758813798452538</v>
      </c>
      <c r="H7" s="124"/>
      <c r="I7" s="124"/>
      <c r="J7" s="111"/>
      <c r="K7" s="107"/>
      <c r="L7" s="52"/>
    </row>
    <row r="8" spans="1:7" ht="12.75">
      <c r="A8" s="26"/>
      <c r="G8" s="18"/>
    </row>
    <row r="9" spans="1:9" ht="12.75">
      <c r="A9" s="156" t="s">
        <v>82</v>
      </c>
      <c r="B9" s="157">
        <f>B2</f>
        <v>40816</v>
      </c>
      <c r="C9" s="157">
        <f>D2</f>
        <v>40451</v>
      </c>
      <c r="D9" s="176" t="str">
        <f>F2</f>
        <v>Var. Ass.</v>
      </c>
      <c r="E9" s="177" t="str">
        <f>G2</f>
        <v>Var. %</v>
      </c>
      <c r="F9" s="103"/>
      <c r="G9" s="103"/>
      <c r="H9" s="104"/>
      <c r="I9" s="105"/>
    </row>
    <row r="10" spans="1:9" ht="12.75">
      <c r="A10" s="24" t="s">
        <v>73</v>
      </c>
      <c r="B10" s="38">
        <v>7480.390975</v>
      </c>
      <c r="C10" s="38">
        <v>5712.780503</v>
      </c>
      <c r="D10" s="56">
        <f>B10-C10</f>
        <v>1767.6104720000003</v>
      </c>
      <c r="E10" s="11">
        <f>B10/C10-1</f>
        <v>0.30941333577786856</v>
      </c>
      <c r="F10" s="78"/>
      <c r="G10" s="78"/>
      <c r="H10" s="126"/>
      <c r="I10" s="115"/>
    </row>
    <row r="11" spans="1:9" ht="12.75">
      <c r="A11" s="27" t="s">
        <v>72</v>
      </c>
      <c r="B11" s="44">
        <v>1723.0023843325605</v>
      </c>
      <c r="C11" s="44">
        <v>1657.131037112114</v>
      </c>
      <c r="D11" s="57">
        <f>B11-C11</f>
        <v>65.87134722044652</v>
      </c>
      <c r="E11" s="12">
        <f>B11/C11-1</f>
        <v>0.039750234438455045</v>
      </c>
      <c r="F11" s="78"/>
      <c r="G11" s="78"/>
      <c r="H11" s="126"/>
      <c r="I11" s="115"/>
    </row>
    <row r="12" ht="12.75">
      <c r="A12" s="26"/>
    </row>
    <row r="13" spans="1:10" ht="12.75">
      <c r="A13" s="158" t="s">
        <v>63</v>
      </c>
      <c r="B13" s="157">
        <f>B9</f>
        <v>40816</v>
      </c>
      <c r="C13" s="157">
        <f>C9</f>
        <v>40451</v>
      </c>
      <c r="D13" s="176" t="str">
        <f>D9</f>
        <v>Var. Ass.</v>
      </c>
      <c r="E13" s="177" t="str">
        <f>E9</f>
        <v>Var. %</v>
      </c>
      <c r="J13" s="38"/>
    </row>
    <row r="14" spans="1:10" ht="12.75">
      <c r="A14" s="55" t="s">
        <v>24</v>
      </c>
      <c r="B14" s="65">
        <f>B7</f>
        <v>55.530948229999524</v>
      </c>
      <c r="C14" s="29">
        <f>D7</f>
        <v>40.36027308999932</v>
      </c>
      <c r="D14" s="19">
        <f>B14-C14</f>
        <v>15.170675140000206</v>
      </c>
      <c r="E14" s="20">
        <f>B14/C14-1</f>
        <v>0.3758813798452538</v>
      </c>
      <c r="J14" s="38"/>
    </row>
    <row r="15" spans="1:5" ht="12.75">
      <c r="A15" s="4" t="s">
        <v>25</v>
      </c>
      <c r="B15" s="79">
        <f>GAS!B17</f>
        <v>466.69936903999974</v>
      </c>
      <c r="C15" s="46">
        <f>GAS!C17</f>
        <v>431.415</v>
      </c>
      <c r="D15" s="32">
        <f>B15-C15</f>
        <v>35.28436903999972</v>
      </c>
      <c r="E15" s="31">
        <f>B15/C15-1</f>
        <v>0.0817875341376626</v>
      </c>
    </row>
    <row r="16" spans="1:5" s="40" customFormat="1" ht="12.75">
      <c r="A16" s="45" t="s">
        <v>26</v>
      </c>
      <c r="B16" s="39">
        <f>+B14/B15</f>
        <v>0.1189865509015507</v>
      </c>
      <c r="C16" s="39">
        <f>+C14/C15</f>
        <v>0.09355324476432048</v>
      </c>
      <c r="D16" s="188" t="s">
        <v>91</v>
      </c>
      <c r="E16" s="37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C7:D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2:I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421875" style="0" customWidth="1"/>
    <col min="2" max="2" width="11.57421875" style="0" bestFit="1" customWidth="1"/>
    <col min="3" max="3" width="10.140625" style="0" bestFit="1" customWidth="1"/>
    <col min="4" max="4" width="10.00390625" style="0" bestFit="1" customWidth="1"/>
    <col min="5" max="5" width="10.57421875" style="0" customWidth="1"/>
    <col min="6" max="6" width="12.140625" style="0" customWidth="1"/>
    <col min="7" max="7" width="12.7109375" style="0" bestFit="1" customWidth="1"/>
  </cols>
  <sheetData>
    <row r="2" spans="1:7" ht="12.75">
      <c r="A2" s="159" t="s">
        <v>71</v>
      </c>
      <c r="B2" s="160">
        <f>+'Energia Elettrica'!B2</f>
        <v>40816</v>
      </c>
      <c r="C2" s="170" t="s">
        <v>20</v>
      </c>
      <c r="D2" s="160">
        <f>+'Energia Elettrica'!D2</f>
        <v>40451</v>
      </c>
      <c r="E2" s="170" t="s">
        <v>20</v>
      </c>
      <c r="F2" s="178" t="str">
        <f>'Energia Elettrica'!F2</f>
        <v>Var. Ass.</v>
      </c>
      <c r="G2" s="179" t="str">
        <f>'Energia Elettrica'!G2</f>
        <v>Var. %</v>
      </c>
    </row>
    <row r="3" spans="1:7" ht="12.75">
      <c r="A3" s="23" t="s">
        <v>21</v>
      </c>
      <c r="B3" s="47">
        <v>439.19460161999996</v>
      </c>
      <c r="C3" s="127">
        <f>+B3/B$3</f>
        <v>1</v>
      </c>
      <c r="D3" s="47">
        <v>433.17887394787004</v>
      </c>
      <c r="E3" s="127">
        <f>+D3/D$3</f>
        <v>1</v>
      </c>
      <c r="F3" s="71">
        <f>B3-D3</f>
        <v>6.015727672129913</v>
      </c>
      <c r="G3" s="20">
        <f>B3/D3-1</f>
        <v>0.01388739856425647</v>
      </c>
    </row>
    <row r="4" spans="1:7" ht="12.75">
      <c r="A4" s="24" t="s">
        <v>22</v>
      </c>
      <c r="B4" s="48">
        <v>-253.77176436500196</v>
      </c>
      <c r="C4" s="122">
        <f>+B4/B$3</f>
        <v>-0.5778116657831109</v>
      </c>
      <c r="D4" s="48">
        <v>-253.72325295998291</v>
      </c>
      <c r="E4" s="122">
        <f>+D4/D$3</f>
        <v>-0.5857239773667187</v>
      </c>
      <c r="F4" s="83">
        <f>B4-D4</f>
        <v>-0.04851140501904183</v>
      </c>
      <c r="G4" s="31">
        <f>B4/D4-1</f>
        <v>0.0001911981044429023</v>
      </c>
    </row>
    <row r="5" spans="1:9" ht="12.75">
      <c r="A5" s="24" t="s">
        <v>6</v>
      </c>
      <c r="B5" s="48">
        <v>-79.28854199499798</v>
      </c>
      <c r="C5" s="122">
        <f>+B5/B$3</f>
        <v>-0.18053168618770965</v>
      </c>
      <c r="D5" s="48">
        <v>-79.01038951011807</v>
      </c>
      <c r="E5" s="122">
        <f>+D5/D$3</f>
        <v>-0.18239668243753365</v>
      </c>
      <c r="F5" s="83">
        <f>B5-D5</f>
        <v>-0.27815248487991084</v>
      </c>
      <c r="G5" s="31">
        <f>B5/D5-1</f>
        <v>0.0035204545453391134</v>
      </c>
      <c r="I5" s="48"/>
    </row>
    <row r="6" spans="1:9" ht="12.75">
      <c r="A6" s="24" t="s">
        <v>9</v>
      </c>
      <c r="B6" s="48">
        <v>5.4800220699999995</v>
      </c>
      <c r="C6" s="122">
        <f>+B6/B$3</f>
        <v>0.012477434945207786</v>
      </c>
      <c r="D6" s="48">
        <v>9.75692525223101</v>
      </c>
      <c r="E6" s="122">
        <f>+D6/D$3</f>
        <v>0.022524009916063417</v>
      </c>
      <c r="F6" s="72">
        <f>B6-D6</f>
        <v>-4.276903182231011</v>
      </c>
      <c r="G6" s="31">
        <f>B6/D6-1</f>
        <v>-0.4383453876776454</v>
      </c>
      <c r="I6" s="48"/>
    </row>
    <row r="7" spans="1:9" ht="12.75">
      <c r="A7" s="25" t="s">
        <v>23</v>
      </c>
      <c r="B7" s="49">
        <f>SUM(B3:B6)</f>
        <v>111.61431733000002</v>
      </c>
      <c r="C7" s="123">
        <f>+B7/B$3</f>
        <v>0.2541340829743872</v>
      </c>
      <c r="D7" s="49">
        <f>SUM(D3:D6)</f>
        <v>110.20215673000007</v>
      </c>
      <c r="E7" s="123">
        <f>+D7/D$3</f>
        <v>0.2544033501118111</v>
      </c>
      <c r="F7" s="15">
        <f>B7-D7</f>
        <v>1.4121605999999503</v>
      </c>
      <c r="G7" s="16">
        <f>B7/D7-1</f>
        <v>0.01281427371208177</v>
      </c>
      <c r="I7" s="48"/>
    </row>
    <row r="8" spans="1:9" ht="12.75">
      <c r="A8" s="28"/>
      <c r="B8" s="5"/>
      <c r="C8" s="5"/>
      <c r="D8" s="5"/>
      <c r="E8" s="5"/>
      <c r="F8" s="5"/>
      <c r="G8" s="5"/>
      <c r="I8" s="48"/>
    </row>
    <row r="9" spans="1:7" ht="12.75">
      <c r="A9" s="159" t="s">
        <v>80</v>
      </c>
      <c r="B9" s="160">
        <f>B2</f>
        <v>40816</v>
      </c>
      <c r="C9" s="160">
        <f>D2</f>
        <v>40451</v>
      </c>
      <c r="D9" s="178" t="str">
        <f>F2</f>
        <v>Var. Ass.</v>
      </c>
      <c r="E9" s="179" t="str">
        <f>G2</f>
        <v>Var. %</v>
      </c>
      <c r="F9" s="103"/>
      <c r="G9" s="103"/>
    </row>
    <row r="10" spans="1:7" ht="12.75">
      <c r="A10" s="185" t="s">
        <v>74</v>
      </c>
      <c r="C10" s="5"/>
      <c r="D10" s="5"/>
      <c r="E10" s="5"/>
      <c r="F10" s="130"/>
      <c r="G10" s="130"/>
    </row>
    <row r="11" spans="1:7" ht="12.75">
      <c r="A11" s="24" t="s">
        <v>27</v>
      </c>
      <c r="B11" s="46">
        <v>195.62480309809388</v>
      </c>
      <c r="C11" s="46">
        <v>192.6377142901767</v>
      </c>
      <c r="D11" s="13">
        <f>B11-C11</f>
        <v>2.987088807917189</v>
      </c>
      <c r="E11" s="21">
        <f>B11/C11-1</f>
        <v>0.015506251301433238</v>
      </c>
      <c r="F11" s="129"/>
      <c r="G11" s="129"/>
    </row>
    <row r="12" spans="1:7" ht="12.75">
      <c r="A12" s="24" t="s">
        <v>69</v>
      </c>
      <c r="B12" s="46">
        <v>167.85001507688747</v>
      </c>
      <c r="C12" s="46">
        <v>168.33633302097698</v>
      </c>
      <c r="D12" s="13">
        <f>B12-C12</f>
        <v>-0.4863179440895067</v>
      </c>
      <c r="E12" s="21">
        <f>B12/C12-1</f>
        <v>-0.002888966008478433</v>
      </c>
      <c r="F12" s="129"/>
      <c r="G12" s="129"/>
    </row>
    <row r="13" spans="1:7" ht="12.75">
      <c r="A13" s="27" t="s">
        <v>28</v>
      </c>
      <c r="B13" s="51">
        <v>166.61079270053165</v>
      </c>
      <c r="C13" s="51">
        <v>168.80045456295295</v>
      </c>
      <c r="D13" s="14">
        <f>B13-C13</f>
        <v>-2.1896618624213033</v>
      </c>
      <c r="E13" s="114">
        <f>B13/C13-1</f>
        <v>-0.012971895532453592</v>
      </c>
      <c r="F13" s="129"/>
      <c r="G13" s="129"/>
    </row>
    <row r="14" spans="1:5" ht="12.75">
      <c r="A14" s="28"/>
      <c r="B14" s="22"/>
      <c r="C14" s="50"/>
      <c r="D14" s="13"/>
      <c r="E14" s="21"/>
    </row>
    <row r="15" spans="1:5" ht="12.75">
      <c r="A15" s="161" t="s">
        <v>63</v>
      </c>
      <c r="B15" s="160">
        <f>B9</f>
        <v>40816</v>
      </c>
      <c r="C15" s="160">
        <f>C9</f>
        <v>40451</v>
      </c>
      <c r="D15" s="178" t="str">
        <f>D9</f>
        <v>Var. Ass.</v>
      </c>
      <c r="E15" s="179" t="str">
        <f>E9</f>
        <v>Var. %</v>
      </c>
    </row>
    <row r="16" spans="1:5" ht="12.75">
      <c r="A16" s="55" t="s">
        <v>24</v>
      </c>
      <c r="B16" s="64">
        <f>B7</f>
        <v>111.61431733000002</v>
      </c>
      <c r="C16" s="64">
        <f>D7</f>
        <v>110.20215673000007</v>
      </c>
      <c r="D16" s="19">
        <f>B16-C16</f>
        <v>1.4121605999999503</v>
      </c>
      <c r="E16" s="20">
        <f>B16/C16-1</f>
        <v>0.01281427371208177</v>
      </c>
    </row>
    <row r="17" spans="1:5" ht="12.75">
      <c r="A17" s="4" t="s">
        <v>25</v>
      </c>
      <c r="B17" s="79">
        <f>'Energia Elettrica'!B15</f>
        <v>466.69936903999974</v>
      </c>
      <c r="C17" s="46">
        <f>'Energia Elettrica'!C15</f>
        <v>431.415</v>
      </c>
      <c r="D17" s="13">
        <f>B17-C17</f>
        <v>35.28436903999972</v>
      </c>
      <c r="E17" s="11">
        <f>B17/C17-1</f>
        <v>0.0817875341376626</v>
      </c>
    </row>
    <row r="18" spans="1:5" s="40" customFormat="1" ht="12.75">
      <c r="A18" s="45" t="s">
        <v>26</v>
      </c>
      <c r="B18" s="39">
        <f>+B16/B17</f>
        <v>0.23915677786235406</v>
      </c>
      <c r="C18" s="39">
        <f>+C16/C17</f>
        <v>0.2554434980934832</v>
      </c>
      <c r="D18" s="188" t="s">
        <v>87</v>
      </c>
      <c r="E18" s="37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C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2:I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00390625" style="0" customWidth="1"/>
    <col min="2" max="3" width="11.28125" style="0" customWidth="1"/>
    <col min="4" max="4" width="10.00390625" style="0" customWidth="1"/>
    <col min="5" max="7" width="11.28125" style="0" customWidth="1"/>
  </cols>
  <sheetData>
    <row r="2" spans="1:7" ht="12.75">
      <c r="A2" s="162" t="s">
        <v>71</v>
      </c>
      <c r="B2" s="163">
        <f>+Idrico!B2</f>
        <v>40816</v>
      </c>
      <c r="C2" s="171" t="str">
        <f>E2</f>
        <v>Inc%</v>
      </c>
      <c r="D2" s="163">
        <f>+Idrico!D2</f>
        <v>40451</v>
      </c>
      <c r="E2" s="171" t="str">
        <f>Idrico!E2</f>
        <v>Inc%</v>
      </c>
      <c r="F2" s="180" t="str">
        <f>Idrico!F2</f>
        <v>Var. Ass.</v>
      </c>
      <c r="G2" s="181" t="str">
        <f>Idrico!G2</f>
        <v>Var. %</v>
      </c>
    </row>
    <row r="3" spans="1:7" ht="12.75">
      <c r="A3" s="23" t="s">
        <v>21</v>
      </c>
      <c r="B3" s="33">
        <v>550.16765527</v>
      </c>
      <c r="C3" s="121">
        <f>+B3/B$3</f>
        <v>1</v>
      </c>
      <c r="D3" s="33">
        <v>531.688332478344</v>
      </c>
      <c r="E3" s="121">
        <f>+D3/D$3</f>
        <v>1</v>
      </c>
      <c r="F3" s="71">
        <f>B3-D3</f>
        <v>18.47932279165593</v>
      </c>
      <c r="G3" s="20">
        <f>B3/D3-1</f>
        <v>0.03475593061355853</v>
      </c>
    </row>
    <row r="4" spans="1:7" ht="12.75">
      <c r="A4" s="24" t="s">
        <v>22</v>
      </c>
      <c r="B4" s="52">
        <v>-299.59166606187205</v>
      </c>
      <c r="C4" s="122">
        <f>+B4/B$3</f>
        <v>-0.5445461273343025</v>
      </c>
      <c r="D4" s="52">
        <v>-297.9452522180633</v>
      </c>
      <c r="E4" s="122">
        <f>+D4/D$3</f>
        <v>-0.5603757577851283</v>
      </c>
      <c r="F4" s="83">
        <f>B4-D4</f>
        <v>-1.646413843808773</v>
      </c>
      <c r="G4" s="31">
        <f>B4/D4-1</f>
        <v>0.00552589387329383</v>
      </c>
    </row>
    <row r="5" spans="1:7" ht="12.75">
      <c r="A5" s="24" t="s">
        <v>6</v>
      </c>
      <c r="B5" s="52">
        <v>-112.5115975881279</v>
      </c>
      <c r="C5" s="122">
        <f>+B5/B$3</f>
        <v>-0.2045042025106179</v>
      </c>
      <c r="D5" s="52">
        <v>-113.13665430011481</v>
      </c>
      <c r="E5" s="122">
        <f>+D5/D$3</f>
        <v>-0.2127875437340407</v>
      </c>
      <c r="F5" s="83">
        <f>B5-D5</f>
        <v>0.6250567119869146</v>
      </c>
      <c r="G5" s="31">
        <f>B5/D5-1</f>
        <v>-0.005524794027661817</v>
      </c>
    </row>
    <row r="6" spans="1:7" ht="12.75">
      <c r="A6" s="24" t="s">
        <v>9</v>
      </c>
      <c r="B6" s="52">
        <v>11.126659669999999</v>
      </c>
      <c r="C6" s="122">
        <f>+B6/B$3</f>
        <v>0.020224125434163312</v>
      </c>
      <c r="D6" s="52">
        <v>18.648984359833936</v>
      </c>
      <c r="E6" s="122">
        <f>+D6/D$3</f>
        <v>0.03507503027742953</v>
      </c>
      <c r="F6" s="72">
        <f>B6-D6</f>
        <v>-7.522324689833937</v>
      </c>
      <c r="G6" s="31">
        <f>B6/D6-1</f>
        <v>-0.403363772776574</v>
      </c>
    </row>
    <row r="7" spans="1:7" ht="12.75">
      <c r="A7" s="25" t="s">
        <v>23</v>
      </c>
      <c r="B7" s="35">
        <f>SUM(B3:B6)</f>
        <v>149.19105129000002</v>
      </c>
      <c r="C7" s="123">
        <f>+B7/B$3</f>
        <v>0.27117379558924287</v>
      </c>
      <c r="D7" s="35">
        <f>SUM(D3:D6)</f>
        <v>139.25541031999987</v>
      </c>
      <c r="E7" s="123">
        <f>+D7/D$3</f>
        <v>0.2619117287582605</v>
      </c>
      <c r="F7" s="15">
        <f>B7-D7</f>
        <v>9.93564097000015</v>
      </c>
      <c r="G7" s="16">
        <f>B7/D7-1</f>
        <v>0.07134833000146057</v>
      </c>
    </row>
    <row r="8" spans="1:7" ht="12.75">
      <c r="A8" s="28"/>
      <c r="B8" s="5"/>
      <c r="C8" s="131"/>
      <c r="D8" s="5"/>
      <c r="E8" s="131"/>
      <c r="F8" s="71"/>
      <c r="G8" s="5"/>
    </row>
    <row r="9" spans="1:8" ht="12.75">
      <c r="A9" s="162" t="s">
        <v>75</v>
      </c>
      <c r="B9" s="163">
        <f aca="true" t="shared" si="0" ref="B9:G9">B2</f>
        <v>40816</v>
      </c>
      <c r="C9" s="171" t="str">
        <f t="shared" si="0"/>
        <v>Inc%</v>
      </c>
      <c r="D9" s="163">
        <f t="shared" si="0"/>
        <v>40451</v>
      </c>
      <c r="E9" s="171" t="str">
        <f t="shared" si="0"/>
        <v>Inc%</v>
      </c>
      <c r="F9" s="180" t="str">
        <f t="shared" si="0"/>
        <v>Var. Ass.</v>
      </c>
      <c r="G9" s="181" t="str">
        <f t="shared" si="0"/>
        <v>Var. %</v>
      </c>
      <c r="H9" s="52"/>
    </row>
    <row r="10" spans="1:8" ht="12.75">
      <c r="A10" s="24" t="s">
        <v>29</v>
      </c>
      <c r="B10" s="34">
        <v>1368.382</v>
      </c>
      <c r="C10" s="132">
        <f>+B10/B$15</f>
        <v>0.349864861513413</v>
      </c>
      <c r="D10" s="34">
        <v>1406.7237830000001</v>
      </c>
      <c r="E10" s="132">
        <f>+D10/D$15</f>
        <v>0.3273014848681377</v>
      </c>
      <c r="F10" s="13">
        <f>B10-D10</f>
        <v>-38.34178300000008</v>
      </c>
      <c r="G10" s="31">
        <f>B10/D10-1</f>
        <v>-0.02725608499931087</v>
      </c>
      <c r="H10" s="52"/>
    </row>
    <row r="11" spans="1:8" ht="12.75">
      <c r="A11" s="24" t="s">
        <v>30</v>
      </c>
      <c r="B11" s="52">
        <v>1180.617</v>
      </c>
      <c r="C11" s="132">
        <f>+B11/B$15</f>
        <v>0.301857524584057</v>
      </c>
      <c r="D11" s="52">
        <v>1202.4363750000002</v>
      </c>
      <c r="E11" s="132">
        <f>+D11/D$15</f>
        <v>0.2797700698268218</v>
      </c>
      <c r="F11" s="13">
        <f>B11-D11</f>
        <v>-21.819375000000264</v>
      </c>
      <c r="G11" s="11">
        <f>B11/D11-1</f>
        <v>-0.01814597050925071</v>
      </c>
      <c r="H11" s="52"/>
    </row>
    <row r="12" spans="1:8" s="17" customFormat="1" ht="12.75">
      <c r="A12" s="60" t="s">
        <v>81</v>
      </c>
      <c r="B12" s="61">
        <f>SUM(B10:B11)</f>
        <v>2548.999</v>
      </c>
      <c r="C12" s="133">
        <f>+B12/B$15</f>
        <v>0.65172238609747</v>
      </c>
      <c r="D12" s="61">
        <f>SUM(D10:D11)</f>
        <v>2609.1601580000006</v>
      </c>
      <c r="E12" s="133">
        <f>+D12/D$15</f>
        <v>0.6070715546949595</v>
      </c>
      <c r="F12" s="62">
        <f>B12-D12</f>
        <v>-60.161158000000796</v>
      </c>
      <c r="G12" s="63">
        <f>B12/D12-1</f>
        <v>-0.02305767157126759</v>
      </c>
      <c r="H12" s="67"/>
    </row>
    <row r="13" spans="1:8" s="17" customFormat="1" ht="14.25" customHeight="1">
      <c r="A13" s="24" t="s">
        <v>31</v>
      </c>
      <c r="B13" s="52">
        <v>1362.174</v>
      </c>
      <c r="C13" s="132">
        <f>+B13/B$15</f>
        <v>0.34827761390253004</v>
      </c>
      <c r="D13" s="52">
        <v>1688.78485</v>
      </c>
      <c r="E13" s="132">
        <f>+D13/D$15</f>
        <v>0.3929284453050405</v>
      </c>
      <c r="F13" s="13">
        <f>B13-D13</f>
        <v>-326.61085</v>
      </c>
      <c r="G13" s="11">
        <f>B13/D13-1</f>
        <v>-0.19339991710607785</v>
      </c>
      <c r="H13" s="67"/>
    </row>
    <row r="14" spans="1:8" s="17" customFormat="1" ht="12.75">
      <c r="A14" s="28"/>
      <c r="B14" s="52"/>
      <c r="C14" s="132"/>
      <c r="D14" s="52"/>
      <c r="E14" s="132"/>
      <c r="F14" s="13"/>
      <c r="G14" s="11"/>
      <c r="H14" s="67"/>
    </row>
    <row r="15" spans="1:7" s="17" customFormat="1" ht="12.75">
      <c r="A15" s="60" t="s">
        <v>32</v>
      </c>
      <c r="B15" s="61">
        <f>SUM(B12:B13)</f>
        <v>3911.173</v>
      </c>
      <c r="C15" s="133">
        <f>+B15/B$15</f>
        <v>1</v>
      </c>
      <c r="D15" s="61">
        <f>SUM(D12:D13)</f>
        <v>4297.945008000001</v>
      </c>
      <c r="E15" s="133">
        <f>+D15/D$15</f>
        <v>1</v>
      </c>
      <c r="F15" s="62">
        <f>B15-D15</f>
        <v>-386.7720080000008</v>
      </c>
      <c r="G15" s="63">
        <f>B15/D15-1</f>
        <v>-0.08998998527903002</v>
      </c>
    </row>
    <row r="16" spans="1:8" ht="12.75">
      <c r="A16" s="17"/>
      <c r="B16" s="17"/>
      <c r="C16" s="134"/>
      <c r="D16" s="17"/>
      <c r="E16" s="134"/>
      <c r="F16" s="17"/>
      <c r="G16" s="70"/>
      <c r="H16" s="52"/>
    </row>
    <row r="17" spans="1:8" ht="12.75">
      <c r="A17" s="24" t="s">
        <v>33</v>
      </c>
      <c r="B17" s="52">
        <v>967.107</v>
      </c>
      <c r="C17" s="132">
        <f aca="true" t="shared" si="1" ref="C17:C23">+B17/B$23</f>
        <v>0.24726770018413907</v>
      </c>
      <c r="D17" s="52">
        <v>1082.152669000001</v>
      </c>
      <c r="E17" s="132">
        <f aca="true" t="shared" si="2" ref="E17:E23">+D17/D$23</f>
        <v>0.2517837401619118</v>
      </c>
      <c r="F17" s="13">
        <f aca="true" t="shared" si="3" ref="F17:F23">B17-D17</f>
        <v>-115.045669000001</v>
      </c>
      <c r="G17" s="11">
        <f aca="true" t="shared" si="4" ref="G17:G23">B17/D17-1</f>
        <v>-0.10631186550259375</v>
      </c>
      <c r="H17" s="52"/>
    </row>
    <row r="18" spans="1:8" ht="12.75">
      <c r="A18" s="24" t="s">
        <v>34</v>
      </c>
      <c r="B18" s="52">
        <v>691.509</v>
      </c>
      <c r="C18" s="132">
        <f t="shared" si="1"/>
        <v>0.17680343549021343</v>
      </c>
      <c r="D18" s="52">
        <v>605.5257706599997</v>
      </c>
      <c r="E18" s="132">
        <f t="shared" si="2"/>
        <v>0.1408872774320151</v>
      </c>
      <c r="F18" s="59">
        <f t="shared" si="3"/>
        <v>85.98322934000032</v>
      </c>
      <c r="G18" s="11">
        <f t="shared" si="4"/>
        <v>0.14199763826117917</v>
      </c>
      <c r="H18" s="52"/>
    </row>
    <row r="19" spans="1:8" ht="12.75">
      <c r="A19" s="24" t="s">
        <v>35</v>
      </c>
      <c r="B19" s="52">
        <v>224.497</v>
      </c>
      <c r="C19" s="132">
        <f t="shared" si="1"/>
        <v>0.05739887818849277</v>
      </c>
      <c r="D19" s="52">
        <v>246.12713341999847</v>
      </c>
      <c r="E19" s="132">
        <f t="shared" si="2"/>
        <v>0.05726623607100029</v>
      </c>
      <c r="F19" s="13">
        <f t="shared" si="3"/>
        <v>-21.630133419998458</v>
      </c>
      <c r="G19" s="11">
        <f t="shared" si="4"/>
        <v>-0.08788195401068666</v>
      </c>
      <c r="H19" s="52"/>
    </row>
    <row r="20" spans="1:8" ht="12.75">
      <c r="A20" s="24" t="s">
        <v>36</v>
      </c>
      <c r="B20" s="52">
        <v>425.831</v>
      </c>
      <c r="C20" s="132">
        <f t="shared" si="1"/>
        <v>0.1088754936497328</v>
      </c>
      <c r="D20" s="52">
        <v>341.2965</v>
      </c>
      <c r="E20" s="132">
        <f t="shared" si="2"/>
        <v>0.07940922915578914</v>
      </c>
      <c r="F20" s="13">
        <f t="shared" si="3"/>
        <v>84.53450000000004</v>
      </c>
      <c r="G20" s="11">
        <f t="shared" si="4"/>
        <v>0.24768639584642682</v>
      </c>
      <c r="H20" s="52"/>
    </row>
    <row r="21" spans="1:8" ht="12.75">
      <c r="A21" s="24" t="s">
        <v>37</v>
      </c>
      <c r="B21" s="52">
        <v>648.448</v>
      </c>
      <c r="C21" s="132">
        <f t="shared" si="1"/>
        <v>0.1657936977490646</v>
      </c>
      <c r="D21" s="52">
        <v>922.8388403400005</v>
      </c>
      <c r="E21" s="132">
        <f t="shared" si="2"/>
        <v>0.21471629784196972</v>
      </c>
      <c r="F21" s="13">
        <f t="shared" si="3"/>
        <v>-274.3908403400005</v>
      </c>
      <c r="G21" s="11">
        <f t="shared" si="4"/>
        <v>-0.2973334328222542</v>
      </c>
      <c r="H21" s="52"/>
    </row>
    <row r="22" spans="1:8" s="17" customFormat="1" ht="12.75">
      <c r="A22" s="24" t="s">
        <v>38</v>
      </c>
      <c r="B22" s="52">
        <v>953.782</v>
      </c>
      <c r="C22" s="132">
        <f t="shared" si="1"/>
        <v>0.24386079473835734</v>
      </c>
      <c r="D22" s="52">
        <v>1100.0040940857002</v>
      </c>
      <c r="E22" s="132">
        <f t="shared" si="2"/>
        <v>0.2559372193373141</v>
      </c>
      <c r="F22" s="13">
        <f t="shared" si="3"/>
        <v>-146.22209408570018</v>
      </c>
      <c r="G22" s="11">
        <f t="shared" si="4"/>
        <v>-0.13292868169480487</v>
      </c>
      <c r="H22" s="52"/>
    </row>
    <row r="23" spans="1:7" ht="12.75">
      <c r="A23" s="60" t="s">
        <v>39</v>
      </c>
      <c r="B23" s="61">
        <f>SUM(B17:B22)</f>
        <v>3911.174</v>
      </c>
      <c r="C23" s="133">
        <f t="shared" si="1"/>
        <v>1</v>
      </c>
      <c r="D23" s="61">
        <f>SUM(D17:D22)</f>
        <v>4297.945007505699</v>
      </c>
      <c r="E23" s="133">
        <f t="shared" si="2"/>
        <v>1</v>
      </c>
      <c r="F23" s="62">
        <f t="shared" si="3"/>
        <v>-386.77100750569934</v>
      </c>
      <c r="G23" s="63">
        <f t="shared" si="4"/>
        <v>-0.08998975250503749</v>
      </c>
    </row>
    <row r="25" spans="1:9" ht="12.75">
      <c r="A25" s="164" t="s">
        <v>63</v>
      </c>
      <c r="B25" s="163">
        <f>B2</f>
        <v>40816</v>
      </c>
      <c r="C25" s="163">
        <f>D9</f>
        <v>40451</v>
      </c>
      <c r="D25" s="182" t="str">
        <f>F9</f>
        <v>Var. Ass.</v>
      </c>
      <c r="E25" s="181" t="str">
        <f>G9</f>
        <v>Var. %</v>
      </c>
      <c r="I25" s="52"/>
    </row>
    <row r="26" spans="1:5" s="40" customFormat="1" ht="12.75">
      <c r="A26" s="55" t="s">
        <v>24</v>
      </c>
      <c r="B26" s="65">
        <f>B7</f>
        <v>149.19105129000002</v>
      </c>
      <c r="C26" s="65">
        <f>D7</f>
        <v>139.25541031999987</v>
      </c>
      <c r="D26" s="19">
        <f>B26-C26</f>
        <v>9.93564097000015</v>
      </c>
      <c r="E26" s="20">
        <f>B26/C26-1</f>
        <v>0.07134833000146057</v>
      </c>
    </row>
    <row r="27" spans="1:5" ht="12.75">
      <c r="A27" s="4" t="s">
        <v>25</v>
      </c>
      <c r="B27" s="79">
        <f>Idrico!B17</f>
        <v>466.69936903999974</v>
      </c>
      <c r="C27" s="46">
        <f>Idrico!C17</f>
        <v>431.415</v>
      </c>
      <c r="D27" s="13">
        <f>B27-C27</f>
        <v>35.28436903999972</v>
      </c>
      <c r="E27" s="11">
        <f>B27/C27-1</f>
        <v>0.0817875341376626</v>
      </c>
    </row>
    <row r="28" spans="1:5" ht="12.75">
      <c r="A28" s="45" t="s">
        <v>26</v>
      </c>
      <c r="B28" s="39">
        <f>+B26/B27</f>
        <v>0.3196727083580291</v>
      </c>
      <c r="C28" s="39">
        <f>+C26/C27</f>
        <v>0.3227875950534865</v>
      </c>
      <c r="D28" s="188" t="s">
        <v>92</v>
      </c>
      <c r="E28" s="54"/>
    </row>
  </sheetData>
  <sheetProtection/>
  <printOptions/>
  <pageMargins left="0.75" right="0.75" top="1" bottom="1" header="0.5" footer="0.5"/>
  <pageSetup horizontalDpi="600" verticalDpi="600" orientation="landscape" paperSize="9" r:id="rId1"/>
  <ignoredErrors>
    <ignoredError sqref="F12:G12 C12 D8 C16:C23 C14:C15 C13 C7:C8 C11 D9 C9 D2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2:G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28125" style="0" customWidth="1"/>
    <col min="2" max="4" width="10.140625" style="0" bestFit="1" customWidth="1"/>
    <col min="5" max="5" width="11.8515625" style="0" customWidth="1"/>
    <col min="6" max="6" width="14.140625" style="0" customWidth="1"/>
    <col min="7" max="7" width="13.421875" style="0" customWidth="1"/>
  </cols>
  <sheetData>
    <row r="2" spans="1:7" ht="12.75">
      <c r="A2" s="165" t="s">
        <v>71</v>
      </c>
      <c r="B2" s="166">
        <f>+Ambiente!B2</f>
        <v>40816</v>
      </c>
      <c r="C2" s="172" t="str">
        <f>E2</f>
        <v>Inc%</v>
      </c>
      <c r="D2" s="166">
        <f>+Ambiente!D2</f>
        <v>40451</v>
      </c>
      <c r="E2" s="172" t="str">
        <f>Ambiente!E2</f>
        <v>Inc%</v>
      </c>
      <c r="F2" s="183" t="str">
        <f>Ambiente!F2</f>
        <v>Var. Ass.</v>
      </c>
      <c r="G2" s="184" t="str">
        <f>Ambiente!G2</f>
        <v>Var. %</v>
      </c>
    </row>
    <row r="3" spans="1:7" ht="12.75">
      <c r="A3" s="23" t="s">
        <v>21</v>
      </c>
      <c r="B3" s="33">
        <v>71.42305096999998</v>
      </c>
      <c r="C3" s="127">
        <f>+B3/B$3</f>
        <v>1</v>
      </c>
      <c r="D3" s="33">
        <v>72.63496578840535</v>
      </c>
      <c r="E3" s="127">
        <f>+D3/D$3</f>
        <v>1</v>
      </c>
      <c r="F3" s="71">
        <f>B3-D3</f>
        <v>-1.2119148184053756</v>
      </c>
      <c r="G3" s="20">
        <f>B3/D3-1</f>
        <v>-0.01668500570284337</v>
      </c>
    </row>
    <row r="4" spans="1:7" ht="12.75">
      <c r="A4" s="24" t="s">
        <v>22</v>
      </c>
      <c r="B4" s="52">
        <v>-46.305717499999986</v>
      </c>
      <c r="C4" s="122">
        <f>+B4/B$3</f>
        <v>-0.6483301521164352</v>
      </c>
      <c r="D4" s="52">
        <v>-48.5689365927372</v>
      </c>
      <c r="E4" s="122">
        <f>+D4/D$3</f>
        <v>-0.668671569753671</v>
      </c>
      <c r="F4" s="83">
        <f>B4-D4</f>
        <v>2.2632190927372164</v>
      </c>
      <c r="G4" s="31">
        <f>B4/D4-1</f>
        <v>-0.046598077938474924</v>
      </c>
    </row>
    <row r="5" spans="1:7" ht="12.75">
      <c r="A5" s="24" t="s">
        <v>6</v>
      </c>
      <c r="B5" s="52">
        <v>-14.116436899999997</v>
      </c>
      <c r="C5" s="122">
        <f>+B5/B$3</f>
        <v>-0.19764539190476982</v>
      </c>
      <c r="D5" s="52">
        <v>-14.724564549999998</v>
      </c>
      <c r="E5" s="122">
        <f>+D5/D$3</f>
        <v>-0.20272005899878134</v>
      </c>
      <c r="F5" s="83">
        <f>B5-D5</f>
        <v>0.6081276500000019</v>
      </c>
      <c r="G5" s="31">
        <f>B5/D5-1</f>
        <v>-0.04130021284738106</v>
      </c>
    </row>
    <row r="6" spans="1:7" ht="12.75">
      <c r="A6" s="24" t="s">
        <v>9</v>
      </c>
      <c r="B6" s="52">
        <v>1.6600990699999993</v>
      </c>
      <c r="C6" s="132">
        <f>+B6/B$3</f>
        <v>0.023243183362431485</v>
      </c>
      <c r="D6" s="52">
        <v>1.5681748843318524</v>
      </c>
      <c r="E6" s="132">
        <f>+D6/D$3</f>
        <v>0.02158980688309457</v>
      </c>
      <c r="F6" s="72">
        <f>B6-D6</f>
        <v>0.09192418566814697</v>
      </c>
      <c r="G6" s="31">
        <f>B6/D6-1</f>
        <v>0.05861858048269464</v>
      </c>
    </row>
    <row r="7" spans="1:7" ht="12.75">
      <c r="A7" s="25" t="s">
        <v>23</v>
      </c>
      <c r="B7" s="35">
        <f>SUM(B3:B6)</f>
        <v>12.660995639999994</v>
      </c>
      <c r="C7" s="139">
        <f>+B7/B$3</f>
        <v>0.1772676393412265</v>
      </c>
      <c r="D7" s="35">
        <f>SUM(D3:D6)</f>
        <v>10.909639530000005</v>
      </c>
      <c r="E7" s="139">
        <f>+D7/D$3</f>
        <v>0.15019817813064215</v>
      </c>
      <c r="F7" s="15">
        <f>B7-D7</f>
        <v>1.751356109999989</v>
      </c>
      <c r="G7" s="16">
        <f>B7/D7-1</f>
        <v>0.16053290351014815</v>
      </c>
    </row>
    <row r="8" spans="1:7" ht="12.75">
      <c r="A8" s="28"/>
      <c r="B8" s="5"/>
      <c r="C8" s="5"/>
      <c r="D8" s="5"/>
      <c r="E8" s="5"/>
      <c r="F8" s="5"/>
      <c r="G8" s="5"/>
    </row>
    <row r="9" spans="1:7" ht="12.75">
      <c r="A9" s="165" t="s">
        <v>16</v>
      </c>
      <c r="B9" s="166">
        <f>B2</f>
        <v>40816</v>
      </c>
      <c r="C9" s="166">
        <f>D2</f>
        <v>40451</v>
      </c>
      <c r="D9" s="183" t="str">
        <f>F2</f>
        <v>Var. Ass.</v>
      </c>
      <c r="E9" s="184" t="str">
        <f>G2</f>
        <v>Var. %</v>
      </c>
      <c r="F9" s="118"/>
      <c r="G9" s="103"/>
    </row>
    <row r="10" spans="1:7" ht="12.75">
      <c r="A10" s="66" t="s">
        <v>40</v>
      </c>
      <c r="D10" s="13"/>
      <c r="E10" s="21"/>
      <c r="F10" s="136"/>
      <c r="G10" s="130"/>
    </row>
    <row r="11" spans="1:7" ht="12.75">
      <c r="A11" s="24" t="s">
        <v>64</v>
      </c>
      <c r="B11" s="46">
        <v>292.344</v>
      </c>
      <c r="C11" s="46">
        <v>331.95</v>
      </c>
      <c r="D11" s="13">
        <f>B11-C11</f>
        <v>-39.605999999999995</v>
      </c>
      <c r="E11" s="21">
        <f>B11/C11-1</f>
        <v>-0.11931314957071848</v>
      </c>
      <c r="F11" s="137"/>
      <c r="G11" s="80"/>
    </row>
    <row r="12" spans="1:7" ht="12.75">
      <c r="A12" s="27" t="s">
        <v>41</v>
      </c>
      <c r="B12" s="30">
        <v>59</v>
      </c>
      <c r="C12" s="30">
        <v>61</v>
      </c>
      <c r="D12" s="58">
        <f>B12-C12</f>
        <v>-2</v>
      </c>
      <c r="E12" s="114">
        <f>B12/C12-1</f>
        <v>-0.032786885245901676</v>
      </c>
      <c r="F12" s="138"/>
      <c r="G12" s="135"/>
    </row>
    <row r="13" ht="12.75">
      <c r="A13" s="26"/>
    </row>
    <row r="14" spans="1:5" ht="12.75">
      <c r="A14" s="167" t="s">
        <v>63</v>
      </c>
      <c r="B14" s="166">
        <f>B9</f>
        <v>40816</v>
      </c>
      <c r="C14" s="166">
        <f>C9</f>
        <v>40451</v>
      </c>
      <c r="D14" s="183" t="str">
        <f>D9</f>
        <v>Var. Ass.</v>
      </c>
      <c r="E14" s="184" t="str">
        <f>E9</f>
        <v>Var. %</v>
      </c>
    </row>
    <row r="15" spans="1:5" ht="12.75">
      <c r="A15" s="55" t="s">
        <v>24</v>
      </c>
      <c r="B15" s="65">
        <f>B7</f>
        <v>12.660995639999994</v>
      </c>
      <c r="C15" s="65">
        <f>D7</f>
        <v>10.909639530000005</v>
      </c>
      <c r="D15" s="19">
        <f>B15-C15</f>
        <v>1.751356109999989</v>
      </c>
      <c r="E15" s="20">
        <f>B15/C15-1</f>
        <v>0.16053290351014815</v>
      </c>
    </row>
    <row r="16" spans="1:5" ht="12.75">
      <c r="A16" s="4" t="s">
        <v>25</v>
      </c>
      <c r="B16" s="46">
        <f>Ambiente!B27</f>
        <v>466.69936903999974</v>
      </c>
      <c r="C16" s="46">
        <f>Ambiente!C27</f>
        <v>431.415</v>
      </c>
      <c r="D16" s="13">
        <f>B16-C16</f>
        <v>35.28436903999972</v>
      </c>
      <c r="E16" s="11">
        <f>B16/C16-1</f>
        <v>0.0817875341376626</v>
      </c>
    </row>
    <row r="17" spans="1:5" s="40" customFormat="1" ht="12.75">
      <c r="A17" s="45" t="s">
        <v>26</v>
      </c>
      <c r="B17" s="39">
        <f>+B15/B16</f>
        <v>0.02712880385084654</v>
      </c>
      <c r="C17" s="39">
        <f>+C15/C16</f>
        <v>0.025288039428392625</v>
      </c>
      <c r="D17" s="188" t="s">
        <v>93</v>
      </c>
      <c r="E17" s="54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C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fabiano.mistretta</cp:lastModifiedBy>
  <cp:lastPrinted>2009-11-09T16:28:41Z</cp:lastPrinted>
  <dcterms:created xsi:type="dcterms:W3CDTF">2008-08-08T14:48:29Z</dcterms:created>
  <dcterms:modified xsi:type="dcterms:W3CDTF">2011-11-07T09:17:38Z</dcterms:modified>
  <cp:category/>
  <cp:version/>
  <cp:contentType/>
  <cp:contentStatus/>
</cp:coreProperties>
</file>